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סוג'!$D$1:$G$30</definedName>
    <definedName name="_xlnm.Print_Area" localSheetId="1">'פרוט עמלות והוצאות לתקופה '!$A$1:$E$50</definedName>
    <definedName name="_xlnm.Print_Area" localSheetId="2">'פרוט עמלות ניהול חיצוני לתקופה'!$A$1:$H$56</definedName>
  </definedNames>
  <calcPr fullCalcOnLoad="1"/>
</workbook>
</file>

<file path=xl/sharedStrings.xml><?xml version="1.0" encoding="utf-8"?>
<sst xmlns="http://schemas.openxmlformats.org/spreadsheetml/2006/main" count="182" uniqueCount="98">
  <si>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</si>
  <si>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</si>
  <si>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</si>
  <si>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</si>
  <si>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</si>
  <si>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</si>
  <si>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</si>
  <si>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</si>
  <si>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</si>
  <si>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</si>
  <si>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</si>
  <si>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</si>
  <si>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</si>
  <si>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</si>
  <si>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</si>
  <si>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</si>
  <si>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</si>
  <si>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</si>
  <si>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</si>
  <si>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</si>
  <si>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</si>
  <si>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</si>
  <si>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</si>
  <si>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</si>
  <si>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</si>
  <si>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</si>
  <si>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</si>
  <si>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</si>
  <si>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</si>
  <si>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</si>
  <si>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</si>
  <si>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</si>
  <si>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</si>
  <si>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</si>
  <si>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</si>
  <si>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</si>
  <si>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</si>
  <si>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</si>
  <si>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</si>
  <si>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</si>
  <si>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</si>
  <si>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</si>
  <si>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</si>
  <si>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</si>
  <si>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</si>
  <si>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</si>
  <si>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</si>
  <si>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</si>
  <si>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</si>
  <si>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</si>
  <si>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</si>
  <si>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</si>
  <si>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</si>
  <si>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</si>
  <si>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</si>
  <si>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</si>
  <si>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</si>
  <si>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</si>
  <si>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</si>
  <si>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</si>
  <si>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</si>
  <si>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</si>
  <si>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</si>
  <si>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</si>
  <si>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</si>
  <si>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</si>
  <si>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</si>
  <si>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</si>
  <si>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</si>
  <si>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</si>
  <si>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</si>
  <si>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</si>
  <si>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</si>
  <si>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</si>
  <si>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>רוטשילד ק.הון</t>
  </si>
  <si>
    <t>הראל סל בע"מ</t>
  </si>
  <si>
    <t>קסם</t>
  </si>
  <si>
    <t>DIAMONDS</t>
  </si>
  <si>
    <t xml:space="preserve">Powershares </t>
  </si>
  <si>
    <t>Consumer</t>
  </si>
  <si>
    <t xml:space="preserve">GLOBAL X CHINA </t>
  </si>
  <si>
    <t>ברוקר א</t>
  </si>
  <si>
    <t>Health Care Select Sector SP</t>
  </si>
  <si>
    <t>*</t>
  </si>
  <si>
    <t>ROBECO CAPITAL GROWTH FUNDS</t>
  </si>
  <si>
    <t>INVESCO ZODIAC FUNDS - INVESCO</t>
  </si>
  <si>
    <t>UBAM - GLOBAL HIGH YIELD SOLUT</t>
  </si>
  <si>
    <t>AVIVA INVESTORS SICAV - GLOBAL</t>
  </si>
  <si>
    <t>BLACKROCK GLOBAL FUNDS - EMERG</t>
  </si>
  <si>
    <t>iShares</t>
  </si>
  <si>
    <t>EMERGING GLOBAL SHARES</t>
  </si>
  <si>
    <t>Technology Select Sector SPD</t>
  </si>
  <si>
    <t>Financial Select Sector SPDR</t>
  </si>
  <si>
    <t xml:space="preserve">       קופה 420 פרח מסלול כללי- סך התשלומים ששולמו בגין כל סוג של הוצאה ישירה למחצית המסתיימת ביום: 30/6/2016</t>
  </si>
  <si>
    <t>תכלית</t>
  </si>
  <si>
    <t>פרח מצרפי- סך התשלומים ששולמו בגין כל סוג של הוצאה ישירה למחצית המסתיימת ביום: 30/6/2016</t>
  </si>
  <si>
    <t>פרח מצרפי-  סך התשלומים ששולמו בגין כל סוג של הוצאה ישירה למחצית המסתיימת ביום: 30/6/2016</t>
  </si>
  <si>
    <t xml:space="preserve">  קופה 1471 פרח מסלול אגח ללא מניות- סך התשלומים ששולמו בגין כל סוג של הוצאה ישירה למחצית המסתיימת ביום: 30/06/2016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</si>
</sst>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dd/mm/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3" fontId="1" fillId="0" borderId="0" xfId="36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43" fontId="23" fillId="0" borderId="0" xfId="36" applyFont="1" applyFill="1" applyAlignment="1">
      <alignment wrapText="1"/>
    </xf>
    <xf numFmtId="4" fontId="23" fillId="0" borderId="11" xfId="0" applyNumberFormat="1" applyFont="1" applyBorder="1" applyAlignment="1">
      <alignment/>
    </xf>
    <xf numFmtId="4" fontId="41" fillId="0" borderId="0" xfId="45" applyNumberFormat="1" applyFont="1">
      <alignment/>
      <protection/>
    </xf>
    <xf numFmtId="4" fontId="41" fillId="0" borderId="0" xfId="45" applyNumberFormat="1" applyFont="1" applyFill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0" fontId="1" fillId="0" borderId="0" xfId="0" applyFont="1" applyFill="1" applyAlignment="1">
      <alignment horizontal="right"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Percent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Hyperlink" xfId="53"/>
    <cellStyle name="Followed Hyperlink" xfId="54"/>
    <cellStyle name="הערה" xfId="55"/>
    <cellStyle name="חישוב" xfId="56"/>
    <cellStyle name="טוב" xfId="57"/>
    <cellStyle name="טקסט אזהרה" xfId="58"/>
    <cellStyle name="טקסט הסברי" xfId="59"/>
    <cellStyle name="כותרת" xfId="60"/>
    <cellStyle name="כותרת 1" xfId="61"/>
    <cellStyle name="כותרת 2" xfId="62"/>
    <cellStyle name="כותרת 3" xfId="63"/>
    <cellStyle name="כותרת 4" xfId="64"/>
    <cellStyle name="Currency [0]" xfId="65"/>
    <cellStyle name="ניטראלי" xfId="66"/>
    <cellStyle name="סה&quot;כ" xfId="67"/>
    <cellStyle name="פלט" xfId="68"/>
    <cellStyle name="Comma [0]" xfId="69"/>
    <cellStyle name="קלט" xfId="70"/>
    <cellStyle name="רע" xfId="71"/>
    <cellStyle name="תא מסומן" xfId="72"/>
    <cellStyle name="תא מקוש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rightToLeft="1" tabSelected="1" zoomScalePageLayoutView="0" workbookViewId="0" topLeftCell="A1">
      <selection activeCell="H22" sqref="A22:H24"/>
    </sheetView>
  </sheetViews>
  <sheetFormatPr defaultColWidth="9.140625" defaultRowHeight="12.75"/>
  <cols>
    <col min="1" max="1" width="59.421875" style="0" customWidth="1"/>
    <col min="2" max="2" width="33.7109375" style="3" customWidth="1"/>
    <col min="3" max="3" width="11.140625" style="0" customWidth="1"/>
    <col min="4" max="4" width="59.421875" style="0" customWidth="1"/>
    <col min="5" max="5" width="33.7109375" style="3" customWidth="1"/>
    <col min="6" max="6" width="18.140625" style="0" customWidth="1"/>
    <col min="7" max="7" width="11.140625" style="0" customWidth="1"/>
    <col min="8" max="8" width="59.421875" style="0" customWidth="1"/>
    <col min="9" max="9" width="33.7109375" style="3" customWidth="1"/>
  </cols>
  <sheetData>
    <row r="1" spans="1:9" ht="12.75">
      <c r="A1" s="27"/>
      <c r="B1" s="27" t="s">
        <v>95</v>
      </c>
      <c r="D1" s="27"/>
      <c r="E1" s="27" t="s">
        <v>93</v>
      </c>
      <c r="F1" s="27"/>
      <c r="H1" s="27"/>
      <c r="I1" s="27" t="s">
        <v>97</v>
      </c>
    </row>
    <row r="2" spans="1:9" ht="25.5" customHeight="1">
      <c r="A2" s="3"/>
      <c r="B2" s="4" t="s">
        <v>0</v>
      </c>
      <c r="C2" s="3"/>
      <c r="D2" s="3"/>
      <c r="E2" s="4" t="s">
        <v>0</v>
      </c>
      <c r="F2" s="4"/>
      <c r="G2" s="3"/>
      <c r="H2" s="3"/>
      <c r="I2" s="4" t="s">
        <v>0</v>
      </c>
    </row>
    <row r="3" spans="1:9" ht="12.75">
      <c r="A3" s="24" t="s">
        <v>22</v>
      </c>
      <c r="B3" s="18">
        <f>SUM(B4:B5)</f>
        <v>21.036</v>
      </c>
      <c r="C3" s="4"/>
      <c r="D3" s="24" t="s">
        <v>22</v>
      </c>
      <c r="E3" s="18">
        <f>SUM(E4:E5)</f>
        <v>20.932000000000002</v>
      </c>
      <c r="F3" s="9"/>
      <c r="G3" s="4"/>
      <c r="H3" s="24" t="s">
        <v>22</v>
      </c>
      <c r="I3" s="18">
        <v>0.104</v>
      </c>
    </row>
    <row r="4" spans="1:9" ht="12.75">
      <c r="A4" s="25" t="s">
        <v>28</v>
      </c>
      <c r="B4" s="18">
        <f>E4+I4</f>
        <v>0</v>
      </c>
      <c r="C4" s="4"/>
      <c r="D4" s="25" t="s">
        <v>28</v>
      </c>
      <c r="E4" s="18">
        <v>0</v>
      </c>
      <c r="F4" s="9"/>
      <c r="G4" s="4"/>
      <c r="H4" s="25" t="s">
        <v>28</v>
      </c>
      <c r="I4" s="18">
        <v>0</v>
      </c>
    </row>
    <row r="5" spans="1:9" ht="12.75">
      <c r="A5" s="25" t="s">
        <v>29</v>
      </c>
      <c r="B5" s="18">
        <f>E5+I5</f>
        <v>21.036</v>
      </c>
      <c r="C5" s="4"/>
      <c r="D5" s="25" t="s">
        <v>29</v>
      </c>
      <c r="E5" s="18">
        <v>20.932000000000002</v>
      </c>
      <c r="F5" s="9"/>
      <c r="G5" s="4"/>
      <c r="H5" s="25" t="s">
        <v>29</v>
      </c>
      <c r="I5" s="18">
        <v>0.104</v>
      </c>
    </row>
    <row r="6" spans="1:9" ht="12.75">
      <c r="A6" s="4"/>
      <c r="B6" s="18"/>
      <c r="C6" s="4"/>
      <c r="D6" s="4"/>
      <c r="E6" s="18"/>
      <c r="F6" s="9"/>
      <c r="G6" s="4"/>
      <c r="H6" s="4"/>
      <c r="I6" s="18"/>
    </row>
    <row r="7" spans="1:9" ht="12.75">
      <c r="A7" s="24" t="s">
        <v>23</v>
      </c>
      <c r="B7" s="18">
        <f>SUM(B8:B9)</f>
        <v>33.9</v>
      </c>
      <c r="C7" s="4"/>
      <c r="D7" s="24" t="s">
        <v>23</v>
      </c>
      <c r="E7" s="18">
        <f>SUM(E8:E9)</f>
        <v>32.04</v>
      </c>
      <c r="F7" s="9"/>
      <c r="G7" s="4"/>
      <c r="H7" s="24" t="s">
        <v>23</v>
      </c>
      <c r="I7" s="18">
        <v>1.872</v>
      </c>
    </row>
    <row r="8" spans="1:9" ht="12.75">
      <c r="A8" s="25" t="s">
        <v>30</v>
      </c>
      <c r="B8" s="18">
        <f>E8+I8</f>
        <v>0</v>
      </c>
      <c r="C8" s="4"/>
      <c r="D8" s="25" t="s">
        <v>30</v>
      </c>
      <c r="E8" s="18">
        <v>0</v>
      </c>
      <c r="F8" s="9"/>
      <c r="G8" s="4"/>
      <c r="H8" s="25" t="s">
        <v>30</v>
      </c>
      <c r="I8" s="18">
        <v>0</v>
      </c>
    </row>
    <row r="9" spans="1:9" ht="12.75">
      <c r="A9" s="25" t="s">
        <v>31</v>
      </c>
      <c r="B9" s="18">
        <f>E9+I9</f>
        <v>33.9</v>
      </c>
      <c r="C9" s="4"/>
      <c r="D9" s="25" t="s">
        <v>31</v>
      </c>
      <c r="E9" s="18">
        <v>32.04</v>
      </c>
      <c r="F9" s="9"/>
      <c r="G9" s="4"/>
      <c r="H9" s="25" t="s">
        <v>31</v>
      </c>
      <c r="I9" s="18">
        <v>1.86</v>
      </c>
    </row>
    <row r="10" spans="1:9" ht="12.75">
      <c r="A10" s="4"/>
      <c r="B10" s="18"/>
      <c r="C10" s="4"/>
      <c r="D10" s="4"/>
      <c r="E10" s="18"/>
      <c r="F10" s="9"/>
      <c r="G10" s="4"/>
      <c r="H10" s="4"/>
      <c r="I10" s="18"/>
    </row>
    <row r="11" spans="1:9" ht="12.75">
      <c r="A11" s="4"/>
      <c r="B11" s="18"/>
      <c r="C11" s="4"/>
      <c r="D11" s="4"/>
      <c r="E11" s="18"/>
      <c r="F11" s="9"/>
      <c r="G11" s="4"/>
      <c r="H11" s="4"/>
      <c r="I11" s="18"/>
    </row>
    <row r="12" spans="1:9" ht="12.75">
      <c r="A12" s="24" t="s">
        <v>32</v>
      </c>
      <c r="B12" s="18">
        <f>SUM(B13:B15)</f>
        <v>0</v>
      </c>
      <c r="C12" s="4"/>
      <c r="D12" s="24" t="s">
        <v>32</v>
      </c>
      <c r="E12" s="18">
        <f>SUM(E13:E15)</f>
        <v>0</v>
      </c>
      <c r="F12" s="9"/>
      <c r="G12" s="4"/>
      <c r="H12" s="24" t="s">
        <v>32</v>
      </c>
      <c r="I12" s="18">
        <v>0</v>
      </c>
    </row>
    <row r="13" spans="1:9" ht="25.5">
      <c r="A13" s="25" t="s">
        <v>33</v>
      </c>
      <c r="B13" s="18">
        <f>E13+I13</f>
        <v>0</v>
      </c>
      <c r="C13" s="4"/>
      <c r="D13" s="25" t="s">
        <v>33</v>
      </c>
      <c r="E13" s="18">
        <f>'פרוט עמלות והוצאות לתקופה '!C29</f>
        <v>0</v>
      </c>
      <c r="F13" s="9"/>
      <c r="G13" s="4"/>
      <c r="H13" s="25" t="s">
        <v>33</v>
      </c>
      <c r="I13" s="18">
        <v>0</v>
      </c>
    </row>
    <row r="14" spans="1:9" ht="12.75">
      <c r="A14" s="25" t="s">
        <v>34</v>
      </c>
      <c r="B14" s="18">
        <f>E14+I14</f>
        <v>0</v>
      </c>
      <c r="C14" s="4"/>
      <c r="D14" s="25" t="s">
        <v>34</v>
      </c>
      <c r="E14" s="18">
        <v>0</v>
      </c>
      <c r="F14" s="9"/>
      <c r="G14" s="4"/>
      <c r="H14" s="25" t="s">
        <v>34</v>
      </c>
      <c r="I14" s="18">
        <v>0</v>
      </c>
    </row>
    <row r="15" spans="1:9" ht="12.75">
      <c r="A15" s="25" t="s">
        <v>35</v>
      </c>
      <c r="B15" s="18">
        <f>E15+I15</f>
        <v>0</v>
      </c>
      <c r="C15" s="4"/>
      <c r="D15" s="25" t="s">
        <v>35</v>
      </c>
      <c r="E15" s="18">
        <f>'פרוט עמלות והוצאות לתקופה '!C35</f>
        <v>0</v>
      </c>
      <c r="F15" s="9"/>
      <c r="G15" s="4"/>
      <c r="H15" s="25" t="s">
        <v>35</v>
      </c>
      <c r="I15" s="18">
        <v>0</v>
      </c>
    </row>
    <row r="16" spans="1:9" ht="12.75">
      <c r="A16" s="23"/>
      <c r="B16" s="18"/>
      <c r="C16" s="4"/>
      <c r="D16" s="23"/>
      <c r="E16" s="18"/>
      <c r="F16" s="9"/>
      <c r="G16" s="4"/>
      <c r="H16" s="23"/>
      <c r="I16" s="18"/>
    </row>
    <row r="17" spans="1:9" ht="12.75">
      <c r="A17" s="24" t="s">
        <v>24</v>
      </c>
      <c r="B17" s="21">
        <f>SUM(B18:B25)</f>
        <v>73.24123281855262</v>
      </c>
      <c r="C17" s="4"/>
      <c r="D17" s="24" t="s">
        <v>24</v>
      </c>
      <c r="E17" s="21">
        <f>SUM(E18:E25)</f>
        <v>73.24123281855262</v>
      </c>
      <c r="F17" s="9"/>
      <c r="G17" s="4"/>
      <c r="H17" s="24" t="s">
        <v>24</v>
      </c>
      <c r="I17" s="18">
        <v>0</v>
      </c>
    </row>
    <row r="18" spans="1:9" ht="15" customHeight="1">
      <c r="A18" s="25" t="s">
        <v>36</v>
      </c>
      <c r="B18" s="18">
        <f aca="true" t="shared" si="0" ref="B18:B25">E18+I18</f>
        <v>1.585</v>
      </c>
      <c r="C18" s="4"/>
      <c r="D18" s="25" t="s">
        <v>36</v>
      </c>
      <c r="E18" s="18">
        <v>1.585</v>
      </c>
      <c r="F18" s="9"/>
      <c r="G18" s="4"/>
      <c r="H18" s="25" t="s">
        <v>36</v>
      </c>
      <c r="I18" s="18">
        <v>0</v>
      </c>
    </row>
    <row r="19" spans="1:9" ht="14.25" customHeight="1">
      <c r="A19" s="25" t="s">
        <v>37</v>
      </c>
      <c r="B19" s="18">
        <f t="shared" si="0"/>
        <v>0</v>
      </c>
      <c r="C19" s="4"/>
      <c r="D19" s="25" t="s">
        <v>37</v>
      </c>
      <c r="E19" s="18">
        <v>0</v>
      </c>
      <c r="F19" s="9"/>
      <c r="G19" s="4"/>
      <c r="H19" s="25" t="s">
        <v>37</v>
      </c>
      <c r="I19" s="18">
        <v>0</v>
      </c>
    </row>
    <row r="20" spans="1:9" ht="13.5" customHeight="1">
      <c r="A20" s="25" t="s">
        <v>38</v>
      </c>
      <c r="B20" s="18">
        <f t="shared" si="0"/>
        <v>0</v>
      </c>
      <c r="C20" s="4"/>
      <c r="D20" s="25" t="s">
        <v>38</v>
      </c>
      <c r="E20" s="18">
        <v>0</v>
      </c>
      <c r="F20" s="9"/>
      <c r="G20" s="4"/>
      <c r="H20" s="25" t="s">
        <v>38</v>
      </c>
      <c r="I20" s="18">
        <v>0</v>
      </c>
    </row>
    <row r="21" spans="1:9" ht="12.75">
      <c r="A21" s="25" t="s">
        <v>39</v>
      </c>
      <c r="B21" s="18">
        <f t="shared" si="0"/>
        <v>0</v>
      </c>
      <c r="C21" s="4"/>
      <c r="D21" s="25" t="s">
        <v>39</v>
      </c>
      <c r="E21" s="18">
        <v>0</v>
      </c>
      <c r="F21" s="9"/>
      <c r="G21" s="4"/>
      <c r="H21" s="25" t="s">
        <v>39</v>
      </c>
      <c r="I21" s="18">
        <v>0</v>
      </c>
    </row>
    <row r="22" spans="1:9" ht="12.75">
      <c r="A22" s="25" t="s">
        <v>40</v>
      </c>
      <c r="B22" s="18">
        <f t="shared" si="0"/>
        <v>4.238</v>
      </c>
      <c r="C22" s="4"/>
      <c r="D22" s="25" t="s">
        <v>40</v>
      </c>
      <c r="E22" s="18">
        <v>4.238</v>
      </c>
      <c r="F22" s="9"/>
      <c r="G22" s="4"/>
      <c r="H22" s="25" t="s">
        <v>40</v>
      </c>
      <c r="I22" s="18">
        <v>0</v>
      </c>
    </row>
    <row r="23" spans="1:9" ht="12.75">
      <c r="A23" s="25" t="s">
        <v>41</v>
      </c>
      <c r="B23" s="18">
        <f t="shared" si="0"/>
        <v>49.01523281855261</v>
      </c>
      <c r="C23" s="4"/>
      <c r="D23" s="25" t="s">
        <v>41</v>
      </c>
      <c r="E23" s="18">
        <v>49.01523281855261</v>
      </c>
      <c r="F23" s="9"/>
      <c r="G23" s="4"/>
      <c r="H23" s="25" t="s">
        <v>41</v>
      </c>
      <c r="I23" s="18">
        <v>0</v>
      </c>
    </row>
    <row r="24" spans="1:9" ht="14.25" customHeight="1">
      <c r="A24" s="25" t="s">
        <v>42</v>
      </c>
      <c r="B24" s="18">
        <f t="shared" si="0"/>
        <v>0</v>
      </c>
      <c r="C24" s="4"/>
      <c r="D24" s="25" t="s">
        <v>42</v>
      </c>
      <c r="E24" s="18">
        <v>0</v>
      </c>
      <c r="F24" s="9"/>
      <c r="G24" s="4"/>
      <c r="H24" s="25" t="s">
        <v>42</v>
      </c>
      <c r="I24" s="18">
        <v>0</v>
      </c>
    </row>
    <row r="25" spans="1:9" ht="12.75">
      <c r="A25" s="25" t="s">
        <v>43</v>
      </c>
      <c r="B25" s="18">
        <f t="shared" si="0"/>
        <v>18.403</v>
      </c>
      <c r="C25" s="4"/>
      <c r="D25" s="25" t="s">
        <v>43</v>
      </c>
      <c r="E25" s="18">
        <v>18.403</v>
      </c>
      <c r="F25" s="9"/>
      <c r="G25" s="4"/>
      <c r="H25" s="25" t="s">
        <v>43</v>
      </c>
      <c r="I25" s="18">
        <v>0</v>
      </c>
    </row>
    <row r="26" spans="1:9" ht="12.75">
      <c r="A26" s="24"/>
      <c r="B26" s="21"/>
      <c r="C26" s="4"/>
      <c r="D26" s="24"/>
      <c r="E26" s="21"/>
      <c r="F26" s="9"/>
      <c r="G26" s="4"/>
      <c r="H26" s="24"/>
      <c r="I26" s="21"/>
    </row>
    <row r="27" spans="1:9" ht="12.75">
      <c r="A27" s="24" t="s">
        <v>25</v>
      </c>
      <c r="B27" s="18">
        <f>SUM(B28:B29)</f>
        <v>0</v>
      </c>
      <c r="C27" s="4"/>
      <c r="D27" s="24" t="s">
        <v>25</v>
      </c>
      <c r="E27" s="18">
        <f>SUM(E28:E29)</f>
        <v>0</v>
      </c>
      <c r="F27" s="5"/>
      <c r="G27" s="4"/>
      <c r="H27" s="24" t="s">
        <v>25</v>
      </c>
      <c r="I27" s="18">
        <v>0</v>
      </c>
    </row>
    <row r="28" spans="1:9" ht="12.75">
      <c r="A28" s="25" t="s">
        <v>44</v>
      </c>
      <c r="B28" s="18">
        <f>E28+I28</f>
        <v>0</v>
      </c>
      <c r="C28" s="4"/>
      <c r="D28" s="25" t="s">
        <v>44</v>
      </c>
      <c r="E28" s="18">
        <f>'פרוט עמלות והוצאות לתקופה '!C41</f>
        <v>0</v>
      </c>
      <c r="F28" s="10"/>
      <c r="G28" s="4"/>
      <c r="H28" s="25" t="s">
        <v>44</v>
      </c>
      <c r="I28" s="18">
        <v>0</v>
      </c>
    </row>
    <row r="29" spans="1:9" ht="12.75">
      <c r="A29" s="25" t="s">
        <v>45</v>
      </c>
      <c r="B29" s="18">
        <f>E29+I29</f>
        <v>0</v>
      </c>
      <c r="C29" s="4"/>
      <c r="D29" s="25" t="s">
        <v>45</v>
      </c>
      <c r="E29" s="18">
        <f>'פרוט עמלות והוצאות לתקופה '!C46</f>
        <v>0</v>
      </c>
      <c r="F29" s="3"/>
      <c r="G29" s="4"/>
      <c r="H29" s="25" t="s">
        <v>45</v>
      </c>
      <c r="I29" s="18">
        <v>0</v>
      </c>
    </row>
    <row r="30" spans="1:8" ht="12.75">
      <c r="A30" s="24"/>
      <c r="D30" s="24"/>
      <c r="H30" s="24"/>
    </row>
    <row r="31" spans="1:9" ht="12.75">
      <c r="A31" s="24" t="s">
        <v>46</v>
      </c>
      <c r="B31" s="21">
        <f>B3+B7+B12+B17+B27</f>
        <v>128.17723281855262</v>
      </c>
      <c r="D31" s="24" t="s">
        <v>46</v>
      </c>
      <c r="E31" s="21">
        <f>E3+E7+E12+E17+E27</f>
        <v>126.21323281855263</v>
      </c>
      <c r="H31" s="24" t="s">
        <v>46</v>
      </c>
      <c r="I31" s="21">
        <v>1.96</v>
      </c>
    </row>
    <row r="32" spans="1:8" ht="12.75">
      <c r="A32" s="24"/>
      <c r="D32" s="24"/>
      <c r="H32" s="24"/>
    </row>
    <row r="33" spans="1:8" ht="12.75">
      <c r="A33" s="24" t="s">
        <v>26</v>
      </c>
      <c r="D33" s="24" t="s">
        <v>26</v>
      </c>
      <c r="H33" s="24" t="s">
        <v>26</v>
      </c>
    </row>
    <row r="34" spans="1:9" ht="25.5">
      <c r="A34" s="26" t="s">
        <v>47</v>
      </c>
      <c r="B34" s="9">
        <f>(B13+B17+B29)/B37</f>
        <v>0.00033625276755863947</v>
      </c>
      <c r="D34" s="26" t="s">
        <v>47</v>
      </c>
      <c r="E34" s="9">
        <f>(E13+E17+E29)/E37</f>
        <v>0.00034071553159637993</v>
      </c>
      <c r="H34" s="26" t="s">
        <v>47</v>
      </c>
      <c r="I34" s="9">
        <v>0</v>
      </c>
    </row>
    <row r="35" spans="1:9" ht="12.75">
      <c r="A35" s="26" t="s">
        <v>27</v>
      </c>
      <c r="B35" s="9">
        <f>B31/B37</f>
        <v>0.0005884656444822815</v>
      </c>
      <c r="D35" s="26" t="s">
        <v>27</v>
      </c>
      <c r="E35" s="9">
        <f>E31/E37</f>
        <v>0.0005871393347625062</v>
      </c>
      <c r="H35" s="26" t="s">
        <v>27</v>
      </c>
      <c r="I35" s="9">
        <v>0.0006926042762004907</v>
      </c>
    </row>
    <row r="36" spans="1:8" ht="12.75">
      <c r="A36" s="24"/>
      <c r="D36" s="24"/>
      <c r="H36" s="24"/>
    </row>
    <row r="37" spans="1:9" ht="12.75">
      <c r="A37" s="24" t="s">
        <v>48</v>
      </c>
      <c r="B37" s="31">
        <f>E37+I37</f>
        <v>217816</v>
      </c>
      <c r="D37" s="24" t="s">
        <v>48</v>
      </c>
      <c r="E37" s="31">
        <v>214963</v>
      </c>
      <c r="H37" s="24" t="s">
        <v>48</v>
      </c>
      <c r="I37" s="31">
        <v>2853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21" sqref="C2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5" t="s">
        <v>96</v>
      </c>
      <c r="B1" s="55"/>
      <c r="C1" s="55"/>
      <c r="D1" s="55"/>
      <c r="E1" s="55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81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21.036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17.1+104/1000</f>
        <v>17.204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f>3832/1000</f>
        <v>3.832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21.036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33.9</v>
      </c>
      <c r="D19" s="17"/>
      <c r="E19" s="17"/>
      <c r="F19" s="17"/>
    </row>
    <row r="20" spans="2:6" ht="12.75">
      <c r="B20" s="3" t="s">
        <v>68</v>
      </c>
      <c r="C20" s="17">
        <f>32.04+1.86</f>
        <v>33.9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33.9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C12+C23+C29+C35+C41+C46</f>
        <v>54.936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סוג'!B37</f>
        <v>217816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1"/>
  <sheetViews>
    <sheetView rightToLeft="1" zoomScalePageLayoutView="0" workbookViewId="0" topLeftCell="A1">
      <selection activeCell="C40" sqref="C40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55" t="s">
        <v>96</v>
      </c>
      <c r="B1" s="55"/>
      <c r="C1" s="55"/>
      <c r="D1" s="55"/>
      <c r="E1" s="55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t="s">
        <v>74</v>
      </c>
      <c r="C4" s="17">
        <f>(793+792)/1000</f>
        <v>1.585</v>
      </c>
      <c r="D4" s="2"/>
      <c r="E4" s="22"/>
    </row>
    <row r="5" spans="2:5" s="3" customFormat="1" ht="12" customHeight="1">
      <c r="B5" s="7" t="s">
        <v>52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1.585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9"/>
      <c r="E9" s="6"/>
    </row>
    <row r="10" spans="2:4" s="3" customFormat="1" ht="12.75">
      <c r="B10" s="3" t="s">
        <v>13</v>
      </c>
      <c r="C10" s="17">
        <v>0</v>
      </c>
      <c r="D10" s="9"/>
    </row>
    <row r="11" spans="2:4" s="3" customFormat="1" ht="12.75">
      <c r="B11" s="3" t="s">
        <v>14</v>
      </c>
      <c r="C11" s="17">
        <v>0</v>
      </c>
      <c r="D11" s="9"/>
    </row>
    <row r="12" spans="2:4" s="3" customFormat="1" ht="12.75">
      <c r="B12" s="3" t="s">
        <v>10</v>
      </c>
      <c r="C12" s="17">
        <v>0</v>
      </c>
      <c r="D12" s="9"/>
    </row>
    <row r="13" spans="1:5" s="3" customFormat="1" ht="12.75">
      <c r="A13" s="4"/>
      <c r="B13" s="4" t="s">
        <v>2</v>
      </c>
      <c r="C13" s="18">
        <f>SUM(C10:C12)</f>
        <v>0</v>
      </c>
      <c r="D13" s="9"/>
      <c r="E13" s="4"/>
    </row>
    <row r="14" spans="1:5" s="3" customFormat="1" ht="12.75">
      <c r="A14" s="4"/>
      <c r="B14" s="4"/>
      <c r="C14" s="18"/>
      <c r="D14" s="9"/>
      <c r="E14" s="4"/>
    </row>
    <row r="15" spans="1:4" s="3" customFormat="1" ht="12.75">
      <c r="A15" s="4"/>
      <c r="B15" s="4" t="s">
        <v>18</v>
      </c>
      <c r="C15" s="17"/>
      <c r="D15" s="9"/>
    </row>
    <row r="16" spans="2:4" s="3" customFormat="1" ht="12.75">
      <c r="B16" s="3" t="s">
        <v>13</v>
      </c>
      <c r="C16" s="17">
        <v>0</v>
      </c>
      <c r="D16" s="9"/>
    </row>
    <row r="17" spans="2:4" s="3" customFormat="1" ht="12.75">
      <c r="B17" s="3" t="s">
        <v>14</v>
      </c>
      <c r="C17" s="17">
        <v>0</v>
      </c>
      <c r="D17" s="9"/>
    </row>
    <row r="18" spans="2:4" s="3" customFormat="1" ht="15" customHeight="1">
      <c r="B18" s="3" t="s">
        <v>10</v>
      </c>
      <c r="C18" s="17">
        <v>0</v>
      </c>
      <c r="D18" s="9"/>
    </row>
    <row r="19" spans="1:5" s="3" customFormat="1" ht="12.75">
      <c r="A19" s="4"/>
      <c r="B19" s="4" t="s">
        <v>60</v>
      </c>
      <c r="C19" s="18">
        <f>SUM(C16:C18)</f>
        <v>0</v>
      </c>
      <c r="D19" s="9"/>
      <c r="E19" s="4"/>
    </row>
    <row r="20" spans="1:5" s="3" customFormat="1" ht="12.75">
      <c r="A20" s="4"/>
      <c r="B20" s="4"/>
      <c r="C20" s="18"/>
      <c r="D20" s="9"/>
      <c r="E20" s="4"/>
    </row>
    <row r="21" spans="1:4" s="3" customFormat="1" ht="12.75">
      <c r="A21" s="4"/>
      <c r="B21" s="4" t="s">
        <v>61</v>
      </c>
      <c r="C21" s="17"/>
      <c r="D21" s="9"/>
    </row>
    <row r="22" spans="1:4" s="3" customFormat="1" ht="12.75">
      <c r="A22" s="4"/>
      <c r="B22" s="4" t="s">
        <v>62</v>
      </c>
      <c r="C22" s="18">
        <f>SUM(C23:C25)</f>
        <v>0</v>
      </c>
      <c r="D22" s="9"/>
    </row>
    <row r="23" spans="2:4" s="3" customFormat="1" ht="12.75">
      <c r="B23" s="7" t="s">
        <v>63</v>
      </c>
      <c r="C23" s="17">
        <v>0</v>
      </c>
      <c r="D23" s="9"/>
    </row>
    <row r="24" spans="2:4" s="3" customFormat="1" ht="12.75">
      <c r="B24" s="7" t="s">
        <v>64</v>
      </c>
      <c r="C24" s="17">
        <v>0</v>
      </c>
      <c r="D24" s="9"/>
    </row>
    <row r="25" spans="2:4" s="3" customFormat="1" ht="12.75">
      <c r="B25" s="3" t="s">
        <v>10</v>
      </c>
      <c r="C25" s="17">
        <v>0</v>
      </c>
      <c r="D25" s="9"/>
    </row>
    <row r="26" spans="1:4" s="3" customFormat="1" ht="12.75">
      <c r="A26" s="4"/>
      <c r="B26" s="4" t="s">
        <v>65</v>
      </c>
      <c r="C26" s="18">
        <f>SUM(C27:C32)</f>
        <v>18.403</v>
      </c>
      <c r="D26" s="9"/>
    </row>
    <row r="27" spans="1:6" s="3" customFormat="1" ht="12.75">
      <c r="A27" s="4"/>
      <c r="B27" s="28" t="s">
        <v>84</v>
      </c>
      <c r="C27" s="17">
        <f>(1584+1666)/1000</f>
        <v>3.25</v>
      </c>
      <c r="D27" s="17"/>
      <c r="E27"/>
      <c r="F27" s="39"/>
    </row>
    <row r="28" spans="1:6" s="3" customFormat="1" ht="12.75">
      <c r="A28" s="4"/>
      <c r="B28" s="28" t="s">
        <v>85</v>
      </c>
      <c r="C28" s="17">
        <f>(1368+1393)/1000</f>
        <v>2.761</v>
      </c>
      <c r="D28" s="17"/>
      <c r="E28"/>
      <c r="F28" s="39"/>
    </row>
    <row r="29" spans="1:6" s="3" customFormat="1" ht="12.75">
      <c r="A29" s="4"/>
      <c r="B29" s="28" t="s">
        <v>70</v>
      </c>
      <c r="C29" s="17">
        <f>(2060+2312)/1000</f>
        <v>4.372</v>
      </c>
      <c r="D29" s="17"/>
      <c r="E29"/>
      <c r="F29" s="39"/>
    </row>
    <row r="30" spans="1:6" s="3" customFormat="1" ht="12.75">
      <c r="A30" s="4"/>
      <c r="B30" s="28" t="s">
        <v>86</v>
      </c>
      <c r="C30" s="17">
        <f>(282+287)/1000</f>
        <v>0.569</v>
      </c>
      <c r="D30" s="17"/>
      <c r="E30"/>
      <c r="F30" s="39"/>
    </row>
    <row r="31" spans="1:6" s="3" customFormat="1" ht="12.75">
      <c r="A31" s="4"/>
      <c r="B31" s="28" t="s">
        <v>87</v>
      </c>
      <c r="C31" s="17">
        <f>(2225+1963)/1000</f>
        <v>4.188</v>
      </c>
      <c r="D31" s="17"/>
      <c r="E31"/>
      <c r="F31" s="39"/>
    </row>
    <row r="32" spans="1:6" s="3" customFormat="1" ht="12.75">
      <c r="A32" s="4"/>
      <c r="B32" s="28" t="s">
        <v>88</v>
      </c>
      <c r="C32" s="17">
        <f>(1598+1665)/1000</f>
        <v>3.263</v>
      </c>
      <c r="D32" s="17"/>
      <c r="E32"/>
      <c r="F32" s="39"/>
    </row>
    <row r="33" spans="1:5" s="3" customFormat="1" ht="12.75">
      <c r="A33" s="4"/>
      <c r="B33" s="4" t="s">
        <v>19</v>
      </c>
      <c r="C33" s="21">
        <f>C26+C22</f>
        <v>18.403</v>
      </c>
      <c r="E33" s="16"/>
    </row>
    <row r="34" spans="1:5" s="3" customFormat="1" ht="12.75">
      <c r="A34" s="4"/>
      <c r="B34" s="4"/>
      <c r="C34" s="18"/>
      <c r="E34" s="16"/>
    </row>
    <row r="35" spans="1:5" s="3" customFormat="1" ht="12.75">
      <c r="A35" s="4"/>
      <c r="B35" s="4" t="s">
        <v>21</v>
      </c>
      <c r="C35" s="18"/>
      <c r="E35" s="5"/>
    </row>
    <row r="36" spans="1:5" s="3" customFormat="1" ht="12.75">
      <c r="A36" s="4"/>
      <c r="B36" s="4" t="s">
        <v>66</v>
      </c>
      <c r="C36" s="21">
        <f>SUM(C37:C39)</f>
        <v>4.238</v>
      </c>
      <c r="E36" s="5"/>
    </row>
    <row r="37" spans="1:5" s="3" customFormat="1" ht="12.75">
      <c r="A37" s="4"/>
      <c r="B37" s="32" t="s">
        <v>75</v>
      </c>
      <c r="C37" s="17">
        <f>3306/1000</f>
        <v>3.306</v>
      </c>
      <c r="D37" s="41"/>
      <c r="E37" s="5"/>
    </row>
    <row r="38" spans="1:5" s="3" customFormat="1" ht="12.75">
      <c r="A38" s="4"/>
      <c r="B38" s="32" t="s">
        <v>76</v>
      </c>
      <c r="C38" s="17">
        <f>689/1000</f>
        <v>0.689</v>
      </c>
      <c r="D38" s="43"/>
      <c r="E38" s="5"/>
    </row>
    <row r="39" spans="1:5" s="3" customFormat="1" ht="12.75">
      <c r="A39" s="4"/>
      <c r="B39" s="32" t="s">
        <v>94</v>
      </c>
      <c r="C39" s="17">
        <f>243/1000</f>
        <v>0.243</v>
      </c>
      <c r="D39" s="44"/>
      <c r="E39" s="5"/>
    </row>
    <row r="40" spans="1:5" s="3" customFormat="1" ht="12.75">
      <c r="A40" s="4"/>
      <c r="B40" s="4" t="s">
        <v>67</v>
      </c>
      <c r="C40" s="21">
        <f>SUM(C41:C52)</f>
        <v>49.01523281855261</v>
      </c>
      <c r="E40" s="5"/>
    </row>
    <row r="41" spans="1:5" s="3" customFormat="1" ht="12.75">
      <c r="A41" s="4"/>
      <c r="B41" s="33" t="s">
        <v>89</v>
      </c>
      <c r="C41" s="17">
        <v>30.38</v>
      </c>
      <c r="D41" s="45"/>
      <c r="E41" s="5"/>
    </row>
    <row r="42" spans="1:5" s="3" customFormat="1" ht="12.75">
      <c r="A42" s="4"/>
      <c r="B42" s="33" t="s">
        <v>71</v>
      </c>
      <c r="C42" s="17">
        <f>(3396.41945539644+2197)/1000</f>
        <v>5.59341945539644</v>
      </c>
      <c r="D42" s="46"/>
      <c r="E42" s="5"/>
    </row>
    <row r="43" spans="1:5" s="3" customFormat="1" ht="12.75">
      <c r="A43" s="4"/>
      <c r="B43" s="33" t="s">
        <v>77</v>
      </c>
      <c r="C43" s="40">
        <f>(355.055130323288+102.81)/1000</f>
        <v>0.45786513032328796</v>
      </c>
      <c r="D43" s="47"/>
      <c r="E43" s="5"/>
    </row>
    <row r="44" spans="1:5" s="3" customFormat="1" ht="12.75">
      <c r="A44" s="4"/>
      <c r="B44" s="33" t="s">
        <v>78</v>
      </c>
      <c r="C44" s="40">
        <f>(1046.35690120548+317)/1000</f>
        <v>1.36335690120548</v>
      </c>
      <c r="D44" s="48"/>
      <c r="E44" s="5"/>
    </row>
    <row r="45" spans="1:5" s="3" customFormat="1" ht="12.75">
      <c r="A45" s="4"/>
      <c r="B45" s="33" t="s">
        <v>73</v>
      </c>
      <c r="C45" s="40">
        <f>(1287.1422868274+1244)/1000</f>
        <v>2.5311422868274005</v>
      </c>
      <c r="D45" s="49"/>
      <c r="E45" s="5"/>
    </row>
    <row r="46" spans="1:5" s="3" customFormat="1" ht="12.75">
      <c r="A46" s="4"/>
      <c r="B46" s="33" t="s">
        <v>72</v>
      </c>
      <c r="C46" s="40">
        <f>(3166.71425631781+2988)/1000</f>
        <v>6.15471425631781</v>
      </c>
      <c r="D46" s="50"/>
      <c r="E46" s="5"/>
    </row>
    <row r="47" spans="1:5" s="3" customFormat="1" ht="12.75">
      <c r="A47" s="4"/>
      <c r="B47" s="33" t="s">
        <v>79</v>
      </c>
      <c r="C47" s="40">
        <f>(214.734788482192+57)/1000</f>
        <v>0.271734788482192</v>
      </c>
      <c r="D47" s="51"/>
      <c r="E47" s="5"/>
    </row>
    <row r="48" spans="1:5" s="3" customFormat="1" ht="12.75">
      <c r="A48" s="4"/>
      <c r="B48" s="33" t="s">
        <v>80</v>
      </c>
      <c r="C48" s="40">
        <f>(250+253)/1000</f>
        <v>0.503</v>
      </c>
      <c r="D48" s="52"/>
      <c r="E48" s="5"/>
    </row>
    <row r="49" spans="1:5" s="3" customFormat="1" ht="12.75">
      <c r="A49" s="4"/>
      <c r="B49" s="33" t="s">
        <v>90</v>
      </c>
      <c r="C49" s="17">
        <f>(337+359)/1000</f>
        <v>0.696</v>
      </c>
      <c r="D49" s="53"/>
      <c r="E49" s="5"/>
    </row>
    <row r="50" spans="1:5" s="3" customFormat="1" ht="12.75">
      <c r="A50" s="4"/>
      <c r="B50" s="38" t="s">
        <v>91</v>
      </c>
      <c r="C50" s="17">
        <f>(364+108)/1000</f>
        <v>0.472</v>
      </c>
      <c r="D50" s="54"/>
      <c r="E50" s="5"/>
    </row>
    <row r="51" spans="1:5" s="3" customFormat="1" ht="12.75">
      <c r="A51" s="4"/>
      <c r="B51" s="34" t="s">
        <v>82</v>
      </c>
      <c r="C51" s="17">
        <f>(109+100)/1000</f>
        <v>0.209</v>
      </c>
      <c r="D51" s="42"/>
      <c r="E51" s="5"/>
    </row>
    <row r="52" spans="1:5" s="3" customFormat="1" ht="12.75">
      <c r="A52" s="4"/>
      <c r="B52" s="38" t="s">
        <v>92</v>
      </c>
      <c r="C52" s="17">
        <f>(188+195)/1000</f>
        <v>0.383</v>
      </c>
      <c r="D52" s="42"/>
      <c r="E52" s="5"/>
    </row>
    <row r="53" spans="1:5" s="3" customFormat="1" ht="12.75">
      <c r="A53" s="4"/>
      <c r="B53" s="37"/>
      <c r="C53" s="17"/>
      <c r="E53" s="5"/>
    </row>
    <row r="54" spans="1:5" s="3" customFormat="1" ht="12.75">
      <c r="A54" s="4"/>
      <c r="B54" s="4" t="s">
        <v>20</v>
      </c>
      <c r="C54" s="21">
        <f>C7+C13+C19+C33+C36+C40</f>
        <v>73.24123281855262</v>
      </c>
      <c r="D54" s="5"/>
      <c r="E54" s="5"/>
    </row>
    <row r="55" spans="1:5" s="3" customFormat="1" ht="12.75">
      <c r="A55" s="4"/>
      <c r="B55" s="4" t="s">
        <v>59</v>
      </c>
      <c r="C55" s="21">
        <f>'סך התשלומים ששולמו בגין כל סוג'!B37</f>
        <v>217816</v>
      </c>
      <c r="E55" s="11"/>
    </row>
    <row r="56" spans="1:5" s="3" customFormat="1" ht="12.75">
      <c r="A56" s="4"/>
      <c r="B56" s="4"/>
      <c r="C56" s="9"/>
      <c r="E56" s="9"/>
    </row>
    <row r="57" s="3" customFormat="1" ht="12.75"/>
    <row r="58" spans="1:3" s="3" customFormat="1" ht="12.75">
      <c r="A58" s="4" t="s">
        <v>83</v>
      </c>
      <c r="B58" s="35"/>
      <c r="C58" s="36"/>
    </row>
    <row r="59" s="3" customFormat="1" ht="12.75">
      <c r="B59" s="7"/>
    </row>
    <row r="60" s="3" customFormat="1" ht="12.75">
      <c r="B60" s="30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30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30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30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30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30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30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30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30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30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30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30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30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30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30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30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30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30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30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30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30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30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30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30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30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30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30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30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30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30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30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>
      <c r="B214" s="7"/>
    </row>
    <row r="215" s="3" customFormat="1" ht="12.75">
      <c r="B215" s="30"/>
    </row>
    <row r="216" s="3" customFormat="1" ht="12.75"/>
    <row r="217" s="3" customFormat="1" ht="12.75">
      <c r="B217" s="7"/>
    </row>
    <row r="218" s="3" customFormat="1" ht="12.75">
      <c r="B218" s="7"/>
    </row>
    <row r="219" s="3" customFormat="1" ht="12.75">
      <c r="B219" s="7"/>
    </row>
    <row r="220" s="3" customFormat="1" ht="12.75">
      <c r="B220" s="30"/>
    </row>
    <row r="221" s="3" customFormat="1" ht="12.75"/>
    <row r="222" s="3" customFormat="1" ht="12.75">
      <c r="B222" s="7"/>
    </row>
    <row r="223" s="3" customFormat="1" ht="12.75">
      <c r="B223" s="7"/>
    </row>
    <row r="224" s="3" customFormat="1" ht="12.75"/>
    <row r="225" s="3" customFormat="1" ht="12.75">
      <c r="B225" s="29"/>
    </row>
    <row r="226" s="3" customFormat="1" ht="12.75">
      <c r="B226" s="7"/>
    </row>
    <row r="227" s="3" customFormat="1" ht="12.75">
      <c r="B227" s="7"/>
    </row>
    <row r="228" s="3" customFormat="1" ht="12.75">
      <c r="B228" s="30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9"/>
    </row>
    <row r="234" s="3" customFormat="1" ht="12.75">
      <c r="B234" s="7"/>
    </row>
    <row r="235" s="3" customFormat="1" ht="12.75">
      <c r="B235" s="7"/>
    </row>
    <row r="236" s="3" customFormat="1" ht="12.75">
      <c r="B236" s="30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9"/>
    </row>
    <row r="242" s="3" customFormat="1" ht="12.75">
      <c r="B242" s="7"/>
    </row>
    <row r="243" s="3" customFormat="1" ht="12.75">
      <c r="B243" s="7"/>
    </row>
    <row r="244" s="3" customFormat="1" ht="12.75">
      <c r="B244" s="30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9"/>
    </row>
    <row r="250" s="3" customFormat="1" ht="12.75">
      <c r="B250" s="7"/>
    </row>
    <row r="251" s="3" customFormat="1" ht="12.75">
      <c r="B251" s="7"/>
    </row>
    <row r="252" s="3" customFormat="1" ht="12.75">
      <c r="B252" s="30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9"/>
    </row>
    <row r="258" s="3" customFormat="1" ht="12.75">
      <c r="B258" s="7"/>
    </row>
    <row r="259" s="3" customFormat="1" ht="12.75">
      <c r="B259" s="7"/>
    </row>
    <row r="260" s="3" customFormat="1" ht="12.75">
      <c r="B260" s="30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9"/>
    </row>
    <row r="266" s="3" customFormat="1" ht="12.75">
      <c r="B266" s="7"/>
    </row>
    <row r="267" s="3" customFormat="1" ht="12.75">
      <c r="B267" s="7"/>
    </row>
    <row r="268" s="3" customFormat="1" ht="12.75">
      <c r="B268" s="30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9"/>
    </row>
    <row r="274" s="3" customFormat="1" ht="12.75">
      <c r="B274" s="7"/>
    </row>
    <row r="275" s="3" customFormat="1" ht="12.75">
      <c r="B275" s="7"/>
    </row>
    <row r="276" s="3" customFormat="1" ht="12.75">
      <c r="B276" s="30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9"/>
    </row>
    <row r="282" s="3" customFormat="1" ht="12.75">
      <c r="B282" s="7"/>
    </row>
    <row r="283" s="3" customFormat="1" ht="12.75">
      <c r="B283" s="7"/>
    </row>
    <row r="284" s="3" customFormat="1" ht="12.75">
      <c r="B284" s="30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9"/>
    </row>
    <row r="290" s="3" customFormat="1" ht="12.75">
      <c r="B290" s="7"/>
    </row>
    <row r="291" s="3" customFormat="1" ht="12.75">
      <c r="B291" s="7"/>
    </row>
    <row r="292" s="3" customFormat="1" ht="12.75">
      <c r="B292" s="30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9"/>
    </row>
    <row r="298" s="3" customFormat="1" ht="12.75">
      <c r="B298" s="7"/>
    </row>
    <row r="299" s="3" customFormat="1" ht="12.75">
      <c r="B299" s="7"/>
    </row>
    <row r="300" s="3" customFormat="1" ht="12.75">
      <c r="B300" s="30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9"/>
    </row>
    <row r="306" s="3" customFormat="1" ht="12.75">
      <c r="B306" s="7"/>
    </row>
    <row r="307" s="3" customFormat="1" ht="12.75">
      <c r="B307" s="7"/>
    </row>
    <row r="308" s="3" customFormat="1" ht="12.75">
      <c r="B308" s="30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9"/>
    </row>
    <row r="314" s="3" customFormat="1" ht="12.75">
      <c r="B314" s="7"/>
    </row>
    <row r="315" s="3" customFormat="1" ht="12.75">
      <c r="B315" s="7"/>
    </row>
    <row r="316" s="3" customFormat="1" ht="12.75">
      <c r="B316" s="30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9"/>
    </row>
    <row r="322" s="3" customFormat="1" ht="12.75">
      <c r="B322" s="7"/>
    </row>
    <row r="323" s="3" customFormat="1" ht="12.75">
      <c r="B323" s="7"/>
    </row>
    <row r="324" s="3" customFormat="1" ht="12.75">
      <c r="B324" s="30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9"/>
    </row>
    <row r="330" s="3" customFormat="1" ht="12.75">
      <c r="B330" s="7"/>
    </row>
    <row r="331" s="3" customFormat="1" ht="12.75">
      <c r="B331" s="7"/>
    </row>
    <row r="332" s="3" customFormat="1" ht="12.75">
      <c r="B332" s="30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9"/>
    </row>
    <row r="338" s="3" customFormat="1" ht="12.75">
      <c r="B338" s="7"/>
    </row>
    <row r="339" s="3" customFormat="1" ht="12.75">
      <c r="B339" s="7"/>
    </row>
    <row r="340" s="3" customFormat="1" ht="12.75">
      <c r="B340" s="30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9"/>
    </row>
    <row r="346" s="3" customFormat="1" ht="12.75">
      <c r="B346" s="7"/>
    </row>
    <row r="347" s="3" customFormat="1" ht="12.75">
      <c r="B347" s="7"/>
    </row>
    <row r="348" s="3" customFormat="1" ht="12.75">
      <c r="B348" s="30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9"/>
    </row>
    <row r="354" s="3" customFormat="1" ht="12.75">
      <c r="B354" s="7"/>
    </row>
    <row r="355" s="3" customFormat="1" ht="12.75">
      <c r="B355" s="7"/>
    </row>
    <row r="356" s="3" customFormat="1" ht="12.75">
      <c r="B356" s="30"/>
    </row>
    <row r="357" s="3" customFormat="1" ht="12.75"/>
    <row r="358" s="3" customFormat="1" ht="12.75">
      <c r="B358" s="7"/>
    </row>
    <row r="359" s="3" customFormat="1" ht="12.75">
      <c r="B359" s="7"/>
    </row>
    <row r="360" s="3" customFormat="1" ht="12.75"/>
    <row r="361" s="3" customFormat="1" ht="12.75">
      <c r="B361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2016-08-10T05:31:47Z</dcterms:modified>
  <cp:category/>
  <cp:version/>
  <cp:contentType/>
  <cp:contentStatus/>
</cp:coreProperties>
</file>