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\gemel\AA_CLIENTS\פרח - פרה רפואיים\2024\דיווחים נלווים\הוצאות ישירות\‏‏Q4\לאתר החברה\"/>
    </mc:Choice>
  </mc:AlternateContent>
  <xr:revisionPtr revIDLastSave="0" documentId="13_ncr:1_{405EC708-723C-409F-B6B6-765148667BD5}" xr6:coauthVersionLast="47" xr6:coauthVersionMax="47" xr10:uidLastSave="{00000000-0000-0000-0000-000000000000}"/>
  <bookViews>
    <workbookView xWindow="-109" yWindow="-109" windowWidth="26301" windowHeight="14169" firstSheet="1" activeTab="4" xr2:uid="{1F262C63-71E2-4146-9ED0-5DA8B6BF2D07}"/>
  </bookViews>
  <sheets>
    <sheet name="נספח 1 - פ.ר.ח מצרפי" sheetId="10" r:id="rId1"/>
    <sheet name="נספח 1 - פ.ר.ח. אשראי ואג&quot;ח" sheetId="8" r:id="rId2"/>
    <sheet name="נספח 1 - פ.ר.ח השת.מסלול כללי " sheetId="9" r:id="rId3"/>
    <sheet name="נספח 2 –עמלות והוצאות לא חיצוני" sheetId="5" r:id="rId4"/>
    <sheet name="נספח 3 - עמלות ניהול חיצוני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0" l="1"/>
  <c r="B39" i="5" l="1"/>
  <c r="B17" i="10" l="1"/>
  <c r="B15" i="10"/>
  <c r="B14" i="10"/>
  <c r="B40" i="10"/>
  <c r="B27" i="10" l="1"/>
  <c r="B26" i="10"/>
  <c r="B25" i="10" l="1"/>
  <c r="B11" i="10"/>
  <c r="B10" i="10"/>
  <c r="B38" i="10" l="1"/>
  <c r="B39" i="10"/>
  <c r="B41" i="10"/>
  <c r="B42" i="10"/>
  <c r="B43" i="10"/>
  <c r="B44" i="10"/>
  <c r="B60" i="6"/>
  <c r="B31" i="6" l="1"/>
  <c r="B36" i="10" l="1"/>
  <c r="B35" i="10" l="1"/>
  <c r="B46" i="10" s="1"/>
  <c r="B7" i="10"/>
  <c r="B5" i="10" s="1"/>
  <c r="B6" i="10"/>
  <c r="B53" i="10" l="1"/>
  <c r="B98" i="6"/>
  <c r="B35" i="9"/>
  <c r="B46" i="9" s="1"/>
  <c r="B50" i="9" s="1"/>
  <c r="B25" i="9"/>
  <c r="B9" i="9"/>
  <c r="B5" i="9"/>
  <c r="B35" i="8"/>
  <c r="B53" i="8" s="1"/>
  <c r="B25" i="8"/>
  <c r="B9" i="8"/>
  <c r="B5" i="8"/>
  <c r="B46" i="8" l="1"/>
  <c r="B50" i="8" s="1"/>
  <c r="B23" i="9"/>
  <c r="B57" i="9" s="1"/>
  <c r="B58" i="9" s="1"/>
  <c r="B23" i="8"/>
  <c r="B53" i="9"/>
  <c r="B22" i="5"/>
  <c r="B57" i="8" l="1"/>
  <c r="B58" i="8" s="1"/>
  <c r="B23" i="10"/>
  <c r="B29" i="8"/>
  <c r="B62" i="8" s="1"/>
  <c r="B29" i="9"/>
  <c r="B62" i="9" s="1"/>
  <c r="B73" i="6"/>
  <c r="B29" i="10" l="1"/>
  <c r="B57" i="10"/>
  <c r="B58" i="10" s="1"/>
  <c r="B11" i="5"/>
  <c r="B88" i="6" l="1"/>
  <c r="B43" i="6"/>
  <c r="B37" i="6"/>
  <c r="B53" i="5"/>
  <c r="B47" i="5"/>
  <c r="B40" i="5"/>
  <c r="B28" i="5"/>
  <c r="B97" i="6" l="1"/>
  <c r="B82" i="6" l="1"/>
  <c r="B65" i="6"/>
  <c r="B10" i="6" l="1"/>
  <c r="B90" i="6" l="1"/>
  <c r="B55" i="5" l="1"/>
</calcChain>
</file>

<file path=xl/sharedStrings.xml><?xml version="1.0" encoding="utf-8"?>
<sst xmlns="http://schemas.openxmlformats.org/spreadsheetml/2006/main" count="256" uniqueCount="141">
  <si>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</si>
  <si>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</si>
  <si>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</si>
  <si>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</si>
  <si>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</si>
  <si>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</si>
  <si>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</si>
  <si>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</si>
  <si>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</si>
  <si>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</si>
  <si>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</si>
  <si>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</si>
  <si>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</si>
  <si>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</si>
  <si>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</si>
  <si>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</si>
  <si>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</si>
  <si>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</si>
  <si>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</si>
  <si>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</si>
  <si>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</si>
  <si>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</si>
  <si>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</si>
  <si>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</si>
  <si>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</si>
  <si>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</si>
  <si>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</si>
  <si>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</si>
  <si>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</si>
  <si>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</si>
  <si>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</si>
  <si>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</si>
  <si>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</si>
  <si>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</si>
  <si>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</si>
  <si>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</si>
  <si>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</si>
  <si>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</si>
  <si>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</si>
  <si>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(1)      קסטודיאן א'</t>
  </si>
  <si>
    <t>(2)      קסטודיאן ב'</t>
  </si>
  <si>
    <t>(1)      גוף/יחיד א'</t>
  </si>
  <si>
    <t>(2)      גוף/יחיד ב'</t>
  </si>
  <si>
    <t>(1)      רשות מסים א'</t>
  </si>
  <si>
    <t>(2)      רשות מסים ב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</si>
  <si>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</si>
  <si>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</si>
  <si>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</si>
  <si>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</si>
  <si>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</si>
  <si>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</si>
  <si>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</si>
  <si>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</si>
  <si>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</si>
  <si>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</si>
  <si>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</si>
  <si>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</si>
  <si>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</si>
  <si>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</si>
  <si>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</si>
  <si>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</si>
  <si>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</si>
  <si>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</si>
  <si>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</si>
  <si>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</si>
  <si>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</si>
  <si>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</si>
  <si>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</si>
  <si>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</si>
  <si>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t>אלפא ערך</t>
  </si>
  <si>
    <t>נוקד לונג</t>
  </si>
  <si>
    <t>KOTAK</t>
  </si>
  <si>
    <t>FIRST TRUST ADVISORS</t>
  </si>
  <si>
    <t>GLOBAL X MANAGEMENT</t>
  </si>
  <si>
    <t>VANGUARD GROUP</t>
  </si>
  <si>
    <t xml:space="preserve">צדדים שאינם קשורים </t>
  </si>
  <si>
    <t>INVESCO POWER SHARES</t>
  </si>
  <si>
    <t>MARKET VECTORS ETF</t>
  </si>
  <si>
    <t>ISHARES</t>
  </si>
  <si>
    <t>KRANESHARS FUNDS</t>
  </si>
  <si>
    <t>WISDOMTREE</t>
  </si>
  <si>
    <t>DIREXIONSHARES</t>
  </si>
  <si>
    <t>אלקטרה נדל"ן 3</t>
  </si>
  <si>
    <t>אלקטרה נדל"ן 2</t>
  </si>
  <si>
    <t>BLUE ATLANTIC PARTNERS II</t>
  </si>
  <si>
    <t>BLUE ATLANTIC PARTNERS III</t>
  </si>
  <si>
    <t>HARBOURVEST DOVER X</t>
  </si>
  <si>
    <t>Forma Fund I</t>
  </si>
  <si>
    <t>Forma European Fund II</t>
  </si>
  <si>
    <t>PANTHEON ACCESS</t>
  </si>
  <si>
    <t>אלטו נדלן 3</t>
  </si>
  <si>
    <t>Hamilton Lane CI IV</t>
  </si>
  <si>
    <t>רוטשילד אירופה נדלן אדריס</t>
  </si>
  <si>
    <t>Madison realty cap debt v</t>
  </si>
  <si>
    <t>MV Subordinated V</t>
  </si>
  <si>
    <t>MV SENIOR 2</t>
  </si>
  <si>
    <t>אי.בי.אי פילאר גטינגן נכסים 1</t>
  </si>
  <si>
    <t>WINDIN  CAPITAL FUND LP</t>
  </si>
  <si>
    <t>VINTAGE 5 ACCESS</t>
  </si>
  <si>
    <t>ספרה פארק-אין ג'י פי</t>
  </si>
  <si>
    <t>נוקד אופורטיוניטי סדרה א</t>
  </si>
  <si>
    <t>SUMITOMO MITSUI</t>
  </si>
  <si>
    <t>SCHRODER INVESTMENT MANAGEMENT</t>
  </si>
  <si>
    <t>TRIGON</t>
  </si>
  <si>
    <t>סך הכל דמי ניהול משתנים</t>
  </si>
  <si>
    <t xml:space="preserve">א. הוצאה הנובעת מהשקעה בניירות ערך לא סחירים או ממתן הלוואה למי שאינו עמית או מבוטח 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</si>
  <si>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</si>
  <si>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</si>
  <si>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</si>
  <si>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</si>
  <si>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</si>
  <si>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</si>
  <si>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</si>
  <si>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12. שיעור עמלת ניהול חיצוני בפועל (חלוקה של סעיף 11 בסעיף 8.ב)</t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</si>
  <si>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</si>
  <si>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</si>
  <si>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</si>
  <si>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</si>
  <si>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</si>
  <si>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7 וסעיף 11 בניכוי סעיף 15א)</t>
  </si>
  <si>
    <t>17. שיעור סך ההוצאות הישירות מתוך יתרת נכסים ממוצעת  (חלוקה של סעיף 16 בסעיף 8)</t>
  </si>
  <si>
    <t>19. De: שיעור הוצאות ישירות  (סכום של סעיף 9 וסעיף 18 )</t>
  </si>
  <si>
    <t xml:space="preserve"> מגדל קרנות נאמנות בע"מ</t>
  </si>
  <si>
    <t xml:space="preserve"> הראל קרנות נאמנות בע"מ</t>
  </si>
  <si>
    <t>(1)      מנהל קרנות ב'</t>
  </si>
  <si>
    <t>(1)      הבינלאומי</t>
  </si>
  <si>
    <t>(2)     זרים</t>
  </si>
  <si>
    <t>-</t>
  </si>
  <si>
    <t>מיטב</t>
  </si>
  <si>
    <t>AMUNDI INVESTMENT</t>
  </si>
  <si>
    <t>18. שיעור מגבלת עמלת ניהול חיצוני שהמשקיע המוסדי הצהיר עליה בהתאם לתקנה 2א לתקנות הוצאות ישירות עבור שנת הכספים 2025</t>
  </si>
  <si>
    <t>ב. השווי המשוערך של נכסי הקופה או המסלול נכון ליום 31 בדצמבר  2023</t>
  </si>
  <si>
    <t>מור ניהול קרנות נאמנות</t>
  </si>
  <si>
    <t>קסם קרנות נאמנות</t>
  </si>
  <si>
    <t>SPDR FUND</t>
  </si>
  <si>
    <t>פרח מצרפי
נספח 1- סך  ההוצאות הישירות ששולמו בעד כל סוג של הוצאה ישירה לתקופה המסתיימת ביום 31.12.2024</t>
  </si>
  <si>
    <t>א. השווי המשוערך של  נכסי הקופה או המסלול נכון ליום 31 בדצמבר  2024</t>
  </si>
  <si>
    <t>פ.ר.ח השת.מסלול כללי
נספח 1- סך  ההוצאות הישירות ששולמו בעד כל סוג של הוצאה ישירה לתקופה המסתיימת ביום 31.12.2024</t>
  </si>
  <si>
    <t>נספח 2 – פרוט עמלות והוצאות שאינן עמלות ניהול חיצוני לשנה המסתיימת ביום: 31.12.2024</t>
  </si>
  <si>
    <t>נספח 3 - פירוט עמלות ניהול חיצוני לשנה המסתיימת ביום: 31.12.2024</t>
  </si>
  <si>
    <t>פ.ר.ח. אשראי ואג"ח
נספח 1- סך  ההוצאות הישירות ששולמו בעד כל סוג של הוצאה ישירה לתקופה המסתיימת ביום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</si>
</sst>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00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 readingOrder="1"/>
    </xf>
    <xf numFmtId="0" fontId="6" fillId="0" borderId="3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vertical="center"/>
    </xf>
    <xf numFmtId="43" fontId="4" fillId="0" borderId="1" xfId="3" applyFont="1" applyFill="1" applyBorder="1" applyAlignment="1">
      <alignment horizontal="right" vertical="center" readingOrder="1"/>
    </xf>
    <xf numFmtId="0" fontId="3" fillId="0" borderId="4" xfId="0" applyFont="1" applyBorder="1" applyAlignment="1">
      <alignment horizontal="justify" vertical="center" wrapText="1" readingOrder="2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2" fontId="3" fillId="0" borderId="0" xfId="2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/>
    </xf>
    <xf numFmtId="4" fontId="0" fillId="0" borderId="0" xfId="0" applyNumberFormat="1"/>
    <xf numFmtId="0" fontId="3" fillId="0" borderId="8" xfId="0" applyFont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43" fontId="2" fillId="0" borderId="2" xfId="3" applyFont="1" applyFill="1" applyBorder="1" applyAlignment="1">
      <alignment horizontal="right" vertical="center" wrapText="1" readingOrder="2"/>
    </xf>
    <xf numFmtId="43" fontId="3" fillId="0" borderId="4" xfId="3" applyFont="1" applyFill="1" applyBorder="1" applyAlignment="1">
      <alignment horizontal="right" vertical="center" wrapText="1" readingOrder="2"/>
    </xf>
    <xf numFmtId="43" fontId="3" fillId="0" borderId="0" xfId="3" applyFont="1" applyFill="1" applyAlignment="1">
      <alignment horizontal="right"/>
    </xf>
    <xf numFmtId="43" fontId="2" fillId="0" borderId="2" xfId="3" applyFont="1" applyFill="1" applyBorder="1" applyAlignment="1">
      <alignment horizontal="justify" vertical="center" wrapText="1" readingOrder="2"/>
    </xf>
    <xf numFmtId="43" fontId="3" fillId="0" borderId="4" xfId="3" applyFont="1" applyFill="1" applyBorder="1" applyAlignment="1">
      <alignment horizontal="justify" vertical="center" wrapText="1" readingOrder="2"/>
    </xf>
    <xf numFmtId="43" fontId="3" fillId="0" borderId="5" xfId="3" applyFont="1" applyFill="1" applyBorder="1" applyAlignment="1">
      <alignment horizontal="right" vertical="center" wrapText="1" readingOrder="2"/>
    </xf>
    <xf numFmtId="43" fontId="3" fillId="0" borderId="6" xfId="3" applyFont="1" applyFill="1" applyBorder="1" applyAlignment="1">
      <alignment horizontal="justify" vertical="center" wrapText="1" readingOrder="2"/>
    </xf>
    <xf numFmtId="43" fontId="3" fillId="0" borderId="0" xfId="3" applyFont="1" applyFill="1" applyAlignment="1">
      <alignment horizontal="right" vertical="center" readingOrder="2"/>
    </xf>
    <xf numFmtId="4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 readingOrder="2"/>
    </xf>
    <xf numFmtId="164" fontId="0" fillId="0" borderId="0" xfId="0" applyNumberFormat="1"/>
    <xf numFmtId="43" fontId="3" fillId="0" borderId="0" xfId="0" applyNumberFormat="1" applyFont="1" applyAlignment="1">
      <alignment horizontal="right" vertical="center" readingOrder="2"/>
    </xf>
    <xf numFmtId="43" fontId="3" fillId="0" borderId="7" xfId="3" applyFont="1" applyFill="1" applyBorder="1" applyAlignment="1">
      <alignment horizontal="justify" vertical="center" wrapText="1" readingOrder="2"/>
    </xf>
    <xf numFmtId="43" fontId="3" fillId="0" borderId="4" xfId="3" applyFont="1" applyFill="1" applyBorder="1" applyAlignment="1">
      <alignment horizontal="justify" vertical="center" wrapText="1" readingOrder="2"/>
    </xf>
    <xf numFmtId="0" fontId="2" fillId="0" borderId="7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</cellXfs>
  <cellStyles count="4">
    <cellStyle name="Comma" xfId="3" builtinId="3"/>
    <cellStyle name="Normal" xfId="0" builtinId="0"/>
    <cellStyle name="Normal 2" xfId="1" xr:uid="{54966482-994A-4C81-9F57-A7CF61072040}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B20D-BCA7-42A9-8226-86111024ED49}">
  <dimension ref="A1:C67"/>
  <sheetViews>
    <sheetView rightToLeft="1" workbookViewId="0">
      <selection activeCell="B26" sqref="B26"/>
    </sheetView>
  </sheetViews>
  <sheetFormatPr defaultRowHeight="16.3" x14ac:dyDescent="0.2"/>
  <cols>
    <col min="1" max="1" width="48.6640625" style="2" customWidth="1"/>
    <col min="2" max="2" width="46" style="2" customWidth="1"/>
  </cols>
  <sheetData>
    <row r="1" spans="1:3" ht="65.25" x14ac:dyDescent="0.2">
      <c r="A1" s="5" t="s">
        <v>135</v>
      </c>
      <c r="B1" s="1" t="s">
        <v>0</v>
      </c>
    </row>
    <row r="2" spans="1:3" ht="13.6" x14ac:dyDescent="0.2">
      <c r="A2" s="35"/>
      <c r="B2" s="35"/>
    </row>
    <row r="3" spans="1:3" x14ac:dyDescent="0.2">
      <c r="A3" s="3"/>
      <c r="B3" s="4"/>
    </row>
    <row r="4" spans="1:3" x14ac:dyDescent="0.2">
      <c r="A4" s="3"/>
      <c r="B4" s="4"/>
    </row>
    <row r="5" spans="1:3" x14ac:dyDescent="0.2">
      <c r="A5" s="5" t="s">
        <v>1</v>
      </c>
      <c r="B5" s="14">
        <f>+B6+B7</f>
        <v>66.5</v>
      </c>
      <c r="C5" s="33"/>
    </row>
    <row r="6" spans="1:3" x14ac:dyDescent="0.2">
      <c r="A6" s="5" t="s">
        <v>2</v>
      </c>
      <c r="B6" s="14">
        <f>'נספח 1 - פ.ר.ח. אשראי ואג"ח'!B6+'נספח 1 - פ.ר.ח השת.מסלול כללי '!B6</f>
        <v>0.06</v>
      </c>
      <c r="C6" s="33"/>
    </row>
    <row r="7" spans="1:3" ht="32.6" x14ac:dyDescent="0.2">
      <c r="A7" s="5" t="s">
        <v>3</v>
      </c>
      <c r="B7" s="14">
        <f>'נספח 1 - פ.ר.ח. אשראי ואג"ח'!B7+'נספח 1 - פ.ר.ח השת.מסלול כללי '!B7</f>
        <v>66.44</v>
      </c>
      <c r="C7" s="33"/>
    </row>
    <row r="8" spans="1:3" x14ac:dyDescent="0.2">
      <c r="A8" s="5"/>
      <c r="B8" s="14"/>
      <c r="C8" s="33"/>
    </row>
    <row r="9" spans="1:3" ht="32.6" x14ac:dyDescent="0.2">
      <c r="A9" s="5" t="s">
        <v>20</v>
      </c>
      <c r="B9" s="14">
        <v>0</v>
      </c>
      <c r="C9" s="33"/>
    </row>
    <row r="10" spans="1:3" x14ac:dyDescent="0.2">
      <c r="A10" s="5" t="s">
        <v>4</v>
      </c>
      <c r="B10" s="14">
        <f>'נספח 1 - פ.ר.ח. אשראי ואג"ח'!B10+'נספח 1 - פ.ר.ח השת.מסלול כללי '!B10</f>
        <v>0</v>
      </c>
      <c r="C10" s="33"/>
    </row>
    <row r="11" spans="1:3" x14ac:dyDescent="0.2">
      <c r="A11" s="5" t="s">
        <v>5</v>
      </c>
      <c r="B11" s="14">
        <f>'נספח 1 - פ.ר.ח. אשראי ואג"ח'!B11+'נספח 1 - פ.ר.ח השת.מסלול כללי '!B11</f>
        <v>0</v>
      </c>
      <c r="C11" s="33"/>
    </row>
    <row r="12" spans="1:3" x14ac:dyDescent="0.2">
      <c r="A12" s="5"/>
      <c r="B12" s="14"/>
      <c r="C12" s="33"/>
    </row>
    <row r="13" spans="1:3" x14ac:dyDescent="0.2">
      <c r="A13" s="5" t="s">
        <v>6</v>
      </c>
      <c r="B13" s="14">
        <v>0</v>
      </c>
      <c r="C13" s="33"/>
    </row>
    <row r="14" spans="1:3" ht="32.6" x14ac:dyDescent="0.2">
      <c r="A14" s="5" t="s">
        <v>105</v>
      </c>
      <c r="B14" s="14">
        <f>'נספח 1 - פ.ר.ח. אשראי ואג"ח'!B14+'נספח 1 - פ.ר.ח השת.מסלול כללי '!B14</f>
        <v>0</v>
      </c>
      <c r="C14" s="33"/>
    </row>
    <row r="15" spans="1:3" x14ac:dyDescent="0.2">
      <c r="A15" s="5" t="s">
        <v>7</v>
      </c>
      <c r="B15" s="14">
        <f>'נספח 1 - פ.ר.ח. אשראי ואג"ח'!B15+'נספח 1 - פ.ר.ח השת.מסלול כללי '!B15</f>
        <v>0</v>
      </c>
      <c r="C15" s="33"/>
    </row>
    <row r="16" spans="1:3" x14ac:dyDescent="0.2">
      <c r="A16" s="5"/>
      <c r="B16" s="14"/>
      <c r="C16" s="33"/>
    </row>
    <row r="17" spans="1:3" ht="32.6" x14ac:dyDescent="0.2">
      <c r="A17" s="5" t="s">
        <v>8</v>
      </c>
      <c r="B17" s="14">
        <f>'נספח 1 - פ.ר.ח. אשראי ואג"ח'!B17+'נספח 1 - פ.ר.ח השת.מסלול כללי '!B17</f>
        <v>106.84427000000001</v>
      </c>
      <c r="C17" s="33"/>
    </row>
    <row r="18" spans="1:3" x14ac:dyDescent="0.2">
      <c r="A18" s="5"/>
      <c r="B18" s="14"/>
      <c r="C18" s="33"/>
    </row>
    <row r="19" spans="1:3" x14ac:dyDescent="0.2">
      <c r="A19" s="5" t="s">
        <v>106</v>
      </c>
      <c r="B19" s="14">
        <v>0</v>
      </c>
      <c r="C19" s="33"/>
    </row>
    <row r="20" spans="1:3" x14ac:dyDescent="0.2">
      <c r="A20" s="5"/>
      <c r="B20" s="14"/>
      <c r="C20" s="33"/>
    </row>
    <row r="21" spans="1:3" x14ac:dyDescent="0.2">
      <c r="A21" s="5" t="s">
        <v>107</v>
      </c>
      <c r="B21" s="14">
        <v>0</v>
      </c>
      <c r="C21" s="33"/>
    </row>
    <row r="22" spans="1:3" x14ac:dyDescent="0.2">
      <c r="A22" s="5"/>
      <c r="B22" s="14"/>
      <c r="C22" s="33"/>
    </row>
    <row r="23" spans="1:3" ht="32.6" x14ac:dyDescent="0.2">
      <c r="A23" s="5" t="s">
        <v>108</v>
      </c>
      <c r="B23" s="14">
        <f>+'נספח 1 - פ.ר.ח. אשראי ואג"ח'!B23+'נספח 1 - פ.ר.ח השת.מסלול כללי '!B23</f>
        <v>173.34427000000002</v>
      </c>
      <c r="C23" s="33"/>
    </row>
    <row r="24" spans="1:3" x14ac:dyDescent="0.2">
      <c r="A24" s="5"/>
      <c r="B24" s="4"/>
      <c r="C24" s="33"/>
    </row>
    <row r="25" spans="1:3" ht="32.6" x14ac:dyDescent="0.2">
      <c r="A25" s="5" t="s">
        <v>109</v>
      </c>
      <c r="B25" s="20">
        <f>(B26+B27)/2</f>
        <v>131869.5</v>
      </c>
      <c r="C25" s="33"/>
    </row>
    <row r="26" spans="1:3" ht="32.6" x14ac:dyDescent="0.2">
      <c r="A26" s="5" t="s">
        <v>136</v>
      </c>
      <c r="B26" s="14">
        <f>+'נספח 1 - פ.ר.ח. אשראי ואג"ח'!B26+'נספח 1 - פ.ר.ח השת.מסלול כללי '!B26</f>
        <v>129618</v>
      </c>
      <c r="C26" s="33"/>
    </row>
    <row r="27" spans="1:3" ht="32.6" x14ac:dyDescent="0.2">
      <c r="A27" s="5" t="s">
        <v>131</v>
      </c>
      <c r="B27" s="14">
        <f>+'נספח 1 - פ.ר.ח. אשראי ואג"ח'!B27+'נספח 1 - פ.ר.ח השת.מסלול כללי '!B27</f>
        <v>134121</v>
      </c>
      <c r="C27" s="33"/>
    </row>
    <row r="28" spans="1:3" x14ac:dyDescent="0.2">
      <c r="A28" s="5"/>
      <c r="B28" s="4"/>
      <c r="C28" s="33"/>
    </row>
    <row r="29" spans="1:3" ht="32.6" x14ac:dyDescent="0.2">
      <c r="A29" s="5" t="s">
        <v>110</v>
      </c>
      <c r="B29" s="16">
        <f>(B23/B25)*100</f>
        <v>0.13145137427532524</v>
      </c>
      <c r="C29" s="33"/>
    </row>
    <row r="30" spans="1:3" x14ac:dyDescent="0.2">
      <c r="A30" s="5"/>
      <c r="B30" s="4"/>
      <c r="C30" s="33"/>
    </row>
    <row r="31" spans="1:3" x14ac:dyDescent="0.2">
      <c r="A31" s="29" t="s">
        <v>9</v>
      </c>
      <c r="B31" s="4"/>
      <c r="C31" s="33"/>
    </row>
    <row r="32" spans="1:3" x14ac:dyDescent="0.2">
      <c r="A32" s="5"/>
      <c r="B32" s="4"/>
      <c r="C32" s="33"/>
    </row>
    <row r="33" spans="1:3" ht="32.6" x14ac:dyDescent="0.2">
      <c r="A33" s="5" t="s">
        <v>111</v>
      </c>
      <c r="B33" s="14">
        <v>0</v>
      </c>
      <c r="C33" s="33"/>
    </row>
    <row r="34" spans="1:3" x14ac:dyDescent="0.2">
      <c r="A34" s="5"/>
      <c r="B34" s="4"/>
      <c r="C34" s="33"/>
    </row>
    <row r="35" spans="1:3" ht="32.6" x14ac:dyDescent="0.2">
      <c r="A35" s="5" t="s">
        <v>112</v>
      </c>
      <c r="B35" s="14">
        <f>SUM(B36:B44)</f>
        <v>303.37245167370435</v>
      </c>
      <c r="C35" s="33"/>
    </row>
    <row r="36" spans="1:3" x14ac:dyDescent="0.2">
      <c r="A36" s="5" t="s">
        <v>10</v>
      </c>
      <c r="B36" s="14">
        <f>+'נספח 1 - פ.ר.ח. אשראי ואג"ח'!B36+'נספח 1 - פ.ר.ח השת.מסלול כללי '!B36</f>
        <v>60.1874514</v>
      </c>
      <c r="C36" s="33"/>
    </row>
    <row r="37" spans="1:3" x14ac:dyDescent="0.2">
      <c r="A37" s="5" t="s">
        <v>11</v>
      </c>
      <c r="B37" s="14">
        <f>+'נספח 1 - פ.ר.ח. אשראי ואג"ח'!B37+'נספח 1 - פ.ר.ח השת.מסלול כללי '!B37</f>
        <v>158.89240876966667</v>
      </c>
      <c r="C37" s="33"/>
    </row>
    <row r="38" spans="1:3" x14ac:dyDescent="0.2">
      <c r="A38" s="5" t="s">
        <v>12</v>
      </c>
      <c r="B38" s="14">
        <f>+'נספח 1 - פ.ר.ח. אשראי ואג"ח'!B38+'נספח 1 - פ.ר.ח השת.מסלול כללי '!B38</f>
        <v>0</v>
      </c>
      <c r="C38" s="33"/>
    </row>
    <row r="39" spans="1:3" x14ac:dyDescent="0.2">
      <c r="A39" s="5" t="s">
        <v>13</v>
      </c>
      <c r="B39" s="14">
        <f>+'נספח 1 - פ.ר.ח. אשראי ואג"ח'!B39+'נספח 1 - פ.ר.ח השת.מסלול כללי '!B39</f>
        <v>0</v>
      </c>
      <c r="C39" s="33"/>
    </row>
    <row r="40" spans="1:3" ht="48.9" x14ac:dyDescent="0.2">
      <c r="A40" s="5" t="s">
        <v>14</v>
      </c>
      <c r="B40" s="14">
        <f>+'נספח 1 - פ.ר.ח. אשראי ואג"ח'!B40+'נספח 1 - פ.ר.ח השת.מסלול כללי '!B40</f>
        <v>0.73784051465993372</v>
      </c>
      <c r="C40" s="33"/>
    </row>
    <row r="41" spans="1:3" ht="48.9" x14ac:dyDescent="0.2">
      <c r="A41" s="5" t="s">
        <v>15</v>
      </c>
      <c r="B41" s="14">
        <f>+'נספח 1 - פ.ר.ח. אשראי ואג"ח'!B41+'נספח 1 - פ.ר.ח השת.מסלול כללי '!B41</f>
        <v>56.985334182051197</v>
      </c>
      <c r="C41" s="46"/>
    </row>
    <row r="42" spans="1:3" ht="48.9" x14ac:dyDescent="0.2">
      <c r="A42" s="5" t="s">
        <v>16</v>
      </c>
      <c r="B42" s="14">
        <f>+'נספח 1 - פ.ר.ח. אשראי ואג"ח'!B42+'נספח 1 - פ.ר.ח השת.מסלול כללי '!B42</f>
        <v>0</v>
      </c>
      <c r="C42" s="33"/>
    </row>
    <row r="43" spans="1:3" ht="48.9" x14ac:dyDescent="0.2">
      <c r="A43" s="5" t="s">
        <v>17</v>
      </c>
      <c r="B43" s="14">
        <f>+'נספח 1 - פ.ר.ח. אשראי ואג"ח'!B43+'נספח 1 - פ.ר.ח השת.מסלול כללי '!B43</f>
        <v>26.569416807326533</v>
      </c>
      <c r="C43" s="33"/>
    </row>
    <row r="44" spans="1:3" x14ac:dyDescent="0.2">
      <c r="A44" s="5" t="s">
        <v>18</v>
      </c>
      <c r="B44" s="14">
        <f>+'נספח 1 - פ.ר.ח. אשראי ואג"ח'!B44+'נספח 1 - פ.ר.ח השת.מסלול כללי '!B44</f>
        <v>0</v>
      </c>
      <c r="C44" s="33"/>
    </row>
    <row r="45" spans="1:3" x14ac:dyDescent="0.2">
      <c r="A45" s="5"/>
      <c r="B45" s="4"/>
      <c r="C45" s="33"/>
    </row>
    <row r="46" spans="1:3" ht="32.6" x14ac:dyDescent="0.2">
      <c r="A46" s="5" t="s">
        <v>113</v>
      </c>
      <c r="B46" s="16">
        <f>(B35/B27)*100</f>
        <v>0.22619310299930984</v>
      </c>
      <c r="C46" s="33"/>
    </row>
    <row r="47" spans="1:3" x14ac:dyDescent="0.2">
      <c r="A47" s="5"/>
      <c r="B47" s="4"/>
      <c r="C47" s="33"/>
    </row>
    <row r="48" spans="1:3" ht="32.6" x14ac:dyDescent="0.2">
      <c r="A48" s="5" t="s">
        <v>114</v>
      </c>
      <c r="B48" s="4" t="s">
        <v>127</v>
      </c>
      <c r="C48" s="33"/>
    </row>
    <row r="49" spans="1:3" x14ac:dyDescent="0.2">
      <c r="A49" s="5"/>
      <c r="B49" s="4"/>
      <c r="C49" s="33"/>
    </row>
    <row r="50" spans="1:3" ht="32.6" x14ac:dyDescent="0.2">
      <c r="A50" s="5" t="s">
        <v>115</v>
      </c>
      <c r="B50" s="15" t="s">
        <v>127</v>
      </c>
      <c r="C50" s="33"/>
    </row>
    <row r="51" spans="1:3" x14ac:dyDescent="0.2">
      <c r="A51" s="5"/>
      <c r="B51" s="15"/>
      <c r="C51" s="33"/>
    </row>
    <row r="52" spans="1:3" x14ac:dyDescent="0.2">
      <c r="A52" s="6" t="s">
        <v>116</v>
      </c>
      <c r="B52" s="14">
        <v>0</v>
      </c>
      <c r="C52" s="33"/>
    </row>
    <row r="53" spans="1:3" ht="32.6" x14ac:dyDescent="0.2">
      <c r="A53" s="5" t="s">
        <v>117</v>
      </c>
      <c r="B53" s="14">
        <f>(B35-B52)/B27*100</f>
        <v>0.22619310299930984</v>
      </c>
      <c r="C53" s="33"/>
    </row>
    <row r="54" spans="1:3" x14ac:dyDescent="0.2">
      <c r="A54" s="5"/>
      <c r="B54" s="4"/>
      <c r="C54" s="33"/>
    </row>
    <row r="55" spans="1:3" ht="32.6" x14ac:dyDescent="0.2">
      <c r="A55" s="5" t="s">
        <v>118</v>
      </c>
      <c r="B55" s="14"/>
      <c r="C55" s="33"/>
    </row>
    <row r="56" spans="1:3" x14ac:dyDescent="0.2">
      <c r="A56" s="5"/>
      <c r="B56" s="14"/>
      <c r="C56" s="33"/>
    </row>
    <row r="57" spans="1:3" ht="32.6" x14ac:dyDescent="0.2">
      <c r="A57" s="5" t="s">
        <v>119</v>
      </c>
      <c r="B57" s="14">
        <f>+B35+B23-B52</f>
        <v>476.71672167370434</v>
      </c>
      <c r="C57" s="33"/>
    </row>
    <row r="58" spans="1:3" ht="32.6" x14ac:dyDescent="0.2">
      <c r="A58" s="5" t="s">
        <v>120</v>
      </c>
      <c r="B58" s="14">
        <f>(B57/B25)*100</f>
        <v>0.36150642997334814</v>
      </c>
      <c r="C58" s="33"/>
    </row>
    <row r="59" spans="1:3" x14ac:dyDescent="0.2">
      <c r="A59" s="5"/>
      <c r="B59" s="4"/>
      <c r="C59" s="33"/>
    </row>
    <row r="60" spans="1:3" x14ac:dyDescent="0.2">
      <c r="A60" s="5" t="s">
        <v>19</v>
      </c>
      <c r="B60" s="4"/>
      <c r="C60" s="33"/>
    </row>
    <row r="61" spans="1:3" ht="48.9" x14ac:dyDescent="0.2">
      <c r="A61" s="5" t="s">
        <v>130</v>
      </c>
      <c r="B61" s="4" t="s">
        <v>127</v>
      </c>
      <c r="C61" s="33"/>
    </row>
    <row r="62" spans="1:3" x14ac:dyDescent="0.2">
      <c r="A62" s="5" t="s">
        <v>121</v>
      </c>
      <c r="B62" s="15" t="s">
        <v>127</v>
      </c>
      <c r="C62" s="33"/>
    </row>
    <row r="63" spans="1:3" x14ac:dyDescent="0.2">
      <c r="A63" s="3"/>
      <c r="B63" s="3"/>
      <c r="C63" s="33"/>
    </row>
    <row r="66" spans="2:2" x14ac:dyDescent="0.2">
      <c r="B66" s="31"/>
    </row>
    <row r="67" spans="2:2" x14ac:dyDescent="0.2">
      <c r="B67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AF84-9682-47D7-9746-17DC783EC16C}">
  <dimension ref="A1:C67"/>
  <sheetViews>
    <sheetView rightToLeft="1" workbookViewId="0">
      <selection activeCell="A2" sqref="A2"/>
    </sheetView>
  </sheetViews>
  <sheetFormatPr defaultRowHeight="16.3" x14ac:dyDescent="0.2"/>
  <cols>
    <col min="1" max="1" width="49.109375" style="2" customWidth="1"/>
    <col min="2" max="2" width="46" style="2" customWidth="1"/>
  </cols>
  <sheetData>
    <row r="1" spans="1:3" ht="65.25" x14ac:dyDescent="0.2">
      <c r="A1" s="28" t="s">
        <v>140</v>
      </c>
      <c r="B1" s="1" t="s">
        <v>0</v>
      </c>
    </row>
    <row r="2" spans="1:3" x14ac:dyDescent="0.2">
      <c r="A2" s="3"/>
      <c r="B2" s="3"/>
    </row>
    <row r="3" spans="1:3" x14ac:dyDescent="0.2">
      <c r="A3" s="3"/>
      <c r="B3" s="4"/>
    </row>
    <row r="4" spans="1:3" x14ac:dyDescent="0.2">
      <c r="A4" s="3"/>
      <c r="B4" s="4"/>
    </row>
    <row r="5" spans="1:3" x14ac:dyDescent="0.2">
      <c r="A5" s="5" t="s">
        <v>1</v>
      </c>
      <c r="B5" s="14">
        <f>+B6+B7</f>
        <v>0.47000000000000003</v>
      </c>
      <c r="C5" s="33"/>
    </row>
    <row r="6" spans="1:3" x14ac:dyDescent="0.2">
      <c r="A6" s="5" t="s">
        <v>2</v>
      </c>
      <c r="B6" s="14">
        <v>0</v>
      </c>
      <c r="C6" s="33"/>
    </row>
    <row r="7" spans="1:3" x14ac:dyDescent="0.2">
      <c r="A7" s="5" t="s">
        <v>3</v>
      </c>
      <c r="B7" s="14">
        <v>0.47000000000000003</v>
      </c>
      <c r="C7" s="33"/>
    </row>
    <row r="8" spans="1:3" x14ac:dyDescent="0.2">
      <c r="A8" s="5"/>
      <c r="B8" s="4"/>
      <c r="C8" s="33"/>
    </row>
    <row r="9" spans="1:3" ht="32.6" x14ac:dyDescent="0.2">
      <c r="A9" s="5" t="s">
        <v>20</v>
      </c>
      <c r="B9" s="14">
        <f>SUM(B10:B11)</f>
        <v>0</v>
      </c>
      <c r="C9" s="33"/>
    </row>
    <row r="10" spans="1:3" x14ac:dyDescent="0.2">
      <c r="A10" s="5" t="s">
        <v>4</v>
      </c>
      <c r="B10" s="14">
        <v>0</v>
      </c>
      <c r="C10" s="33"/>
    </row>
    <row r="11" spans="1:3" x14ac:dyDescent="0.2">
      <c r="A11" s="5" t="s">
        <v>5</v>
      </c>
      <c r="B11" s="14">
        <v>0</v>
      </c>
      <c r="C11" s="33"/>
    </row>
    <row r="12" spans="1:3" x14ac:dyDescent="0.2">
      <c r="A12" s="5"/>
      <c r="B12" s="4"/>
      <c r="C12" s="33"/>
    </row>
    <row r="13" spans="1:3" x14ac:dyDescent="0.2">
      <c r="A13" s="5" t="s">
        <v>6</v>
      </c>
      <c r="B13" s="14">
        <v>0</v>
      </c>
      <c r="C13" s="33"/>
    </row>
    <row r="14" spans="1:3" x14ac:dyDescent="0.2">
      <c r="A14" s="5" t="s">
        <v>67</v>
      </c>
      <c r="B14" s="14">
        <v>0</v>
      </c>
      <c r="C14" s="33"/>
    </row>
    <row r="15" spans="1:3" x14ac:dyDescent="0.2">
      <c r="A15" s="5" t="s">
        <v>7</v>
      </c>
      <c r="B15" s="14">
        <v>0</v>
      </c>
      <c r="C15" s="33"/>
    </row>
    <row r="16" spans="1:3" x14ac:dyDescent="0.2">
      <c r="A16" s="5"/>
      <c r="B16" s="4"/>
      <c r="C16" s="33"/>
    </row>
    <row r="17" spans="1:3" x14ac:dyDescent="0.2">
      <c r="A17" s="5" t="s">
        <v>8</v>
      </c>
      <c r="B17" s="14">
        <v>0</v>
      </c>
      <c r="C17" s="33"/>
    </row>
    <row r="18" spans="1:3" x14ac:dyDescent="0.2">
      <c r="A18" s="5"/>
      <c r="B18" s="4"/>
      <c r="C18" s="33"/>
    </row>
    <row r="19" spans="1:3" x14ac:dyDescent="0.2">
      <c r="A19" s="5" t="s">
        <v>106</v>
      </c>
      <c r="B19" s="14">
        <v>0</v>
      </c>
      <c r="C19" s="33"/>
    </row>
    <row r="20" spans="1:3" x14ac:dyDescent="0.2">
      <c r="A20" s="5"/>
      <c r="B20" s="4"/>
      <c r="C20" s="33"/>
    </row>
    <row r="21" spans="1:3" x14ac:dyDescent="0.2">
      <c r="A21" s="5" t="s">
        <v>107</v>
      </c>
      <c r="B21" s="14">
        <v>0</v>
      </c>
      <c r="C21" s="33"/>
    </row>
    <row r="22" spans="1:3" x14ac:dyDescent="0.2">
      <c r="A22" s="5"/>
      <c r="B22" s="4"/>
      <c r="C22" s="33"/>
    </row>
    <row r="23" spans="1:3" x14ac:dyDescent="0.2">
      <c r="A23" s="5" t="s">
        <v>108</v>
      </c>
      <c r="B23" s="14">
        <f>+B21+B19+B17+B13+B9+B5</f>
        <v>0.47000000000000003</v>
      </c>
      <c r="C23" s="33"/>
    </row>
    <row r="24" spans="1:3" x14ac:dyDescent="0.2">
      <c r="A24" s="5"/>
      <c r="B24" s="4"/>
      <c r="C24" s="33"/>
    </row>
    <row r="25" spans="1:3" x14ac:dyDescent="0.2">
      <c r="A25" s="5" t="s">
        <v>109</v>
      </c>
      <c r="B25" s="20">
        <f>+(B27+B26)/2</f>
        <v>1224.5</v>
      </c>
      <c r="C25" s="33"/>
    </row>
    <row r="26" spans="1:3" x14ac:dyDescent="0.2">
      <c r="A26" s="5" t="s">
        <v>136</v>
      </c>
      <c r="B26" s="20">
        <v>1003</v>
      </c>
      <c r="C26" s="33"/>
    </row>
    <row r="27" spans="1:3" x14ac:dyDescent="0.2">
      <c r="A27" s="5" t="s">
        <v>131</v>
      </c>
      <c r="B27" s="20">
        <v>1446</v>
      </c>
      <c r="C27" s="33"/>
    </row>
    <row r="28" spans="1:3" x14ac:dyDescent="0.2">
      <c r="A28" s="5"/>
      <c r="B28" s="4"/>
      <c r="C28" s="33"/>
    </row>
    <row r="29" spans="1:3" x14ac:dyDescent="0.2">
      <c r="A29" s="5" t="s">
        <v>110</v>
      </c>
      <c r="B29" s="16">
        <f>(B23/B25)*100</f>
        <v>3.8383013474887713E-2</v>
      </c>
      <c r="C29" s="33"/>
    </row>
    <row r="30" spans="1:3" x14ac:dyDescent="0.2">
      <c r="A30" s="5"/>
      <c r="B30" s="4"/>
      <c r="C30" s="33"/>
    </row>
    <row r="31" spans="1:3" x14ac:dyDescent="0.2">
      <c r="A31" s="29" t="s">
        <v>9</v>
      </c>
      <c r="B31" s="4"/>
      <c r="C31" s="33"/>
    </row>
    <row r="32" spans="1:3" x14ac:dyDescent="0.2">
      <c r="A32" s="29"/>
      <c r="B32" s="4"/>
      <c r="C32" s="33"/>
    </row>
    <row r="33" spans="1:3" x14ac:dyDescent="0.2">
      <c r="A33" s="5" t="s">
        <v>111</v>
      </c>
      <c r="B33" s="16">
        <v>0</v>
      </c>
      <c r="C33" s="33"/>
    </row>
    <row r="34" spans="1:3" x14ac:dyDescent="0.2">
      <c r="A34" s="5"/>
      <c r="B34" s="4"/>
      <c r="C34" s="33"/>
    </row>
    <row r="35" spans="1:3" x14ac:dyDescent="0.2">
      <c r="A35" s="5" t="s">
        <v>112</v>
      </c>
      <c r="B35" s="14">
        <f>+B36+B37+B38+B39+B40+B41+B42+B43+B44</f>
        <v>1.9000000000000001E-4</v>
      </c>
      <c r="C35" s="33"/>
    </row>
    <row r="36" spans="1:3" x14ac:dyDescent="0.2">
      <c r="A36" s="5" t="s">
        <v>10</v>
      </c>
      <c r="B36" s="14">
        <v>0</v>
      </c>
      <c r="C36" s="33"/>
    </row>
    <row r="37" spans="1:3" x14ac:dyDescent="0.2">
      <c r="A37" s="5" t="s">
        <v>11</v>
      </c>
      <c r="B37" s="14">
        <v>0</v>
      </c>
      <c r="C37" s="33"/>
    </row>
    <row r="38" spans="1:3" x14ac:dyDescent="0.2">
      <c r="A38" s="5" t="s">
        <v>12</v>
      </c>
      <c r="B38" s="14">
        <v>0</v>
      </c>
      <c r="C38" s="33"/>
    </row>
    <row r="39" spans="1:3" x14ac:dyDescent="0.2">
      <c r="A39" s="5" t="s">
        <v>13</v>
      </c>
      <c r="B39" s="14">
        <v>0</v>
      </c>
      <c r="C39" s="33"/>
    </row>
    <row r="40" spans="1:3" ht="32.6" x14ac:dyDescent="0.2">
      <c r="A40" s="5" t="s">
        <v>14</v>
      </c>
      <c r="B40" s="15">
        <v>1.9000000000000001E-4</v>
      </c>
      <c r="C40" s="33"/>
    </row>
    <row r="41" spans="1:3" ht="32.6" x14ac:dyDescent="0.2">
      <c r="A41" s="5" t="s">
        <v>15</v>
      </c>
      <c r="B41" s="15">
        <v>0</v>
      </c>
      <c r="C41" s="33"/>
    </row>
    <row r="42" spans="1:3" ht="32.6" x14ac:dyDescent="0.2">
      <c r="A42" s="5" t="s">
        <v>16</v>
      </c>
      <c r="B42" s="15">
        <v>0</v>
      </c>
      <c r="C42" s="33"/>
    </row>
    <row r="43" spans="1:3" ht="32.6" x14ac:dyDescent="0.2">
      <c r="A43" s="5" t="s">
        <v>17</v>
      </c>
      <c r="B43" s="15">
        <v>0</v>
      </c>
      <c r="C43" s="33"/>
    </row>
    <row r="44" spans="1:3" x14ac:dyDescent="0.2">
      <c r="A44" s="5" t="s">
        <v>18</v>
      </c>
      <c r="B44" s="15">
        <v>0</v>
      </c>
      <c r="C44" s="33"/>
    </row>
    <row r="45" spans="1:3" x14ac:dyDescent="0.2">
      <c r="A45" s="5"/>
      <c r="B45" s="4"/>
      <c r="C45" s="33"/>
    </row>
    <row r="46" spans="1:3" x14ac:dyDescent="0.2">
      <c r="A46" s="5" t="s">
        <v>113</v>
      </c>
      <c r="B46" s="16">
        <f>(B35/B27)*100</f>
        <v>1.3139695712309821E-5</v>
      </c>
      <c r="C46" s="33"/>
    </row>
    <row r="47" spans="1:3" x14ac:dyDescent="0.2">
      <c r="A47" s="5"/>
      <c r="B47" s="4"/>
      <c r="C47" s="33"/>
    </row>
    <row r="48" spans="1:3" x14ac:dyDescent="0.2">
      <c r="A48" s="5" t="s">
        <v>114</v>
      </c>
      <c r="B48" s="15">
        <v>1.4999999999999999E-2</v>
      </c>
      <c r="C48" s="33"/>
    </row>
    <row r="49" spans="1:3" x14ac:dyDescent="0.2">
      <c r="A49" s="5"/>
      <c r="B49" s="4"/>
      <c r="C49" s="33"/>
    </row>
    <row r="50" spans="1:3" ht="32.6" x14ac:dyDescent="0.2">
      <c r="A50" s="5" t="s">
        <v>115</v>
      </c>
      <c r="B50" s="15">
        <f>B48-B46</f>
        <v>1.498686030428769E-2</v>
      </c>
      <c r="C50" s="33"/>
    </row>
    <row r="51" spans="1:3" x14ac:dyDescent="0.2">
      <c r="A51" s="5"/>
      <c r="B51" s="15"/>
      <c r="C51" s="33"/>
    </row>
    <row r="52" spans="1:3" x14ac:dyDescent="0.2">
      <c r="A52" s="5" t="s">
        <v>116</v>
      </c>
      <c r="B52" s="14">
        <v>0</v>
      </c>
      <c r="C52" s="33"/>
    </row>
    <row r="53" spans="1:3" ht="32.6" x14ac:dyDescent="0.2">
      <c r="A53" s="5" t="s">
        <v>117</v>
      </c>
      <c r="B53" s="14">
        <f>(B35-B52)/B27*100</f>
        <v>1.3139695712309821E-5</v>
      </c>
      <c r="C53" s="33"/>
    </row>
    <row r="54" spans="1:3" x14ac:dyDescent="0.2">
      <c r="A54" s="5"/>
      <c r="B54" s="4"/>
      <c r="C54" s="33"/>
    </row>
    <row r="55" spans="1:3" x14ac:dyDescent="0.2">
      <c r="A55" s="5" t="s">
        <v>118</v>
      </c>
      <c r="B55" s="14"/>
      <c r="C55" s="33"/>
    </row>
    <row r="56" spans="1:3" x14ac:dyDescent="0.2">
      <c r="A56" s="5"/>
      <c r="B56" s="14"/>
      <c r="C56" s="33"/>
    </row>
    <row r="57" spans="1:3" x14ac:dyDescent="0.2">
      <c r="A57" s="5" t="s">
        <v>119</v>
      </c>
      <c r="B57" s="14">
        <f>+B35+B23-B52</f>
        <v>0.47019000000000005</v>
      </c>
      <c r="C57" s="33"/>
    </row>
    <row r="58" spans="1:3" x14ac:dyDescent="0.2">
      <c r="A58" s="5" t="s">
        <v>120</v>
      </c>
      <c r="B58" s="14">
        <f>(B57/B25)*100</f>
        <v>3.8398530012249903E-2</v>
      </c>
      <c r="C58" s="33"/>
    </row>
    <row r="59" spans="1:3" x14ac:dyDescent="0.2">
      <c r="A59" s="5"/>
      <c r="B59" s="4"/>
      <c r="C59" s="33"/>
    </row>
    <row r="60" spans="1:3" x14ac:dyDescent="0.2">
      <c r="A60" s="5" t="s">
        <v>19</v>
      </c>
      <c r="B60" s="4"/>
      <c r="C60" s="33"/>
    </row>
    <row r="61" spans="1:3" ht="32.6" x14ac:dyDescent="0.2">
      <c r="A61" s="5" t="s">
        <v>130</v>
      </c>
      <c r="B61" s="15">
        <v>0.05</v>
      </c>
      <c r="C61" s="33"/>
    </row>
    <row r="62" spans="1:3" x14ac:dyDescent="0.2">
      <c r="A62" s="5" t="s">
        <v>121</v>
      </c>
      <c r="B62" s="15">
        <f>+B61+B29</f>
        <v>8.8383013474887723E-2</v>
      </c>
      <c r="C62" s="33"/>
    </row>
    <row r="63" spans="1:3" x14ac:dyDescent="0.2">
      <c r="A63" s="3"/>
      <c r="B63" s="3"/>
      <c r="C63" s="33"/>
    </row>
    <row r="66" spans="2:2" x14ac:dyDescent="0.2">
      <c r="B66" s="30"/>
    </row>
    <row r="67" spans="2:2" x14ac:dyDescent="0.2">
      <c r="B67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1E2C-3753-4FD1-8AD3-0812034671B6}">
  <dimension ref="A1:E67"/>
  <sheetViews>
    <sheetView rightToLeft="1" workbookViewId="0">
      <selection activeCell="A53" sqref="A53"/>
    </sheetView>
  </sheetViews>
  <sheetFormatPr defaultRowHeight="16.3" x14ac:dyDescent="0.2"/>
  <cols>
    <col min="1" max="1" width="54.21875" style="2" customWidth="1"/>
    <col min="2" max="2" width="46" style="2" customWidth="1"/>
  </cols>
  <sheetData>
    <row r="1" spans="1:4" ht="48.9" x14ac:dyDescent="0.2">
      <c r="A1" s="5" t="s">
        <v>137</v>
      </c>
      <c r="B1" s="1" t="s">
        <v>0</v>
      </c>
    </row>
    <row r="2" spans="1:4" x14ac:dyDescent="0.2">
      <c r="A2" s="34"/>
      <c r="B2" s="34"/>
    </row>
    <row r="3" spans="1:4" x14ac:dyDescent="0.2">
      <c r="A3" s="3"/>
      <c r="B3" s="4"/>
    </row>
    <row r="4" spans="1:4" x14ac:dyDescent="0.2">
      <c r="A4" s="3"/>
      <c r="B4" s="4"/>
    </row>
    <row r="5" spans="1:4" x14ac:dyDescent="0.2">
      <c r="A5" s="5" t="s">
        <v>1</v>
      </c>
      <c r="B5" s="14">
        <f>+B6+B7</f>
        <v>66.03</v>
      </c>
      <c r="C5" s="33"/>
    </row>
    <row r="6" spans="1:4" x14ac:dyDescent="0.2">
      <c r="A6" s="5" t="s">
        <v>2</v>
      </c>
      <c r="B6" s="14">
        <v>0.06</v>
      </c>
      <c r="C6" s="33"/>
    </row>
    <row r="7" spans="1:4" x14ac:dyDescent="0.2">
      <c r="A7" s="5" t="s">
        <v>3</v>
      </c>
      <c r="B7" s="14">
        <v>65.97</v>
      </c>
      <c r="C7" s="33"/>
      <c r="D7" s="33"/>
    </row>
    <row r="8" spans="1:4" x14ac:dyDescent="0.2">
      <c r="A8" s="5"/>
      <c r="B8" s="4"/>
      <c r="C8" s="33"/>
    </row>
    <row r="9" spans="1:4" ht="32.6" x14ac:dyDescent="0.2">
      <c r="A9" s="5" t="s">
        <v>20</v>
      </c>
      <c r="B9" s="14">
        <f>SUM(B10:B11)</f>
        <v>0</v>
      </c>
      <c r="C9" s="33"/>
    </row>
    <row r="10" spans="1:4" x14ac:dyDescent="0.2">
      <c r="A10" s="5" t="s">
        <v>4</v>
      </c>
      <c r="B10" s="14">
        <v>0</v>
      </c>
      <c r="C10" s="33"/>
    </row>
    <row r="11" spans="1:4" x14ac:dyDescent="0.2">
      <c r="A11" s="5" t="s">
        <v>5</v>
      </c>
      <c r="B11" s="14">
        <v>0</v>
      </c>
      <c r="C11" s="33"/>
    </row>
    <row r="12" spans="1:4" x14ac:dyDescent="0.2">
      <c r="A12" s="5"/>
      <c r="B12" s="4"/>
      <c r="C12" s="33"/>
    </row>
    <row r="13" spans="1:4" x14ac:dyDescent="0.2">
      <c r="A13" s="5" t="s">
        <v>6</v>
      </c>
      <c r="B13" s="14">
        <v>0</v>
      </c>
      <c r="C13" s="33"/>
    </row>
    <row r="14" spans="1:4" x14ac:dyDescent="0.2">
      <c r="A14" s="5" t="s">
        <v>105</v>
      </c>
      <c r="B14" s="14">
        <v>0</v>
      </c>
      <c r="C14" s="33"/>
    </row>
    <row r="15" spans="1:4" x14ac:dyDescent="0.2">
      <c r="A15" s="5" t="s">
        <v>7</v>
      </c>
      <c r="B15" s="14">
        <v>0</v>
      </c>
      <c r="C15" s="33"/>
    </row>
    <row r="16" spans="1:4" x14ac:dyDescent="0.2">
      <c r="A16" s="5"/>
      <c r="B16" s="4"/>
      <c r="C16" s="33"/>
    </row>
    <row r="17" spans="1:3" x14ac:dyDescent="0.2">
      <c r="A17" s="5" t="s">
        <v>8</v>
      </c>
      <c r="B17" s="15">
        <v>106.84427000000001</v>
      </c>
      <c r="C17" s="33"/>
    </row>
    <row r="18" spans="1:3" x14ac:dyDescent="0.2">
      <c r="A18" s="5"/>
      <c r="B18" s="4"/>
      <c r="C18" s="33"/>
    </row>
    <row r="19" spans="1:3" x14ac:dyDescent="0.2">
      <c r="A19" s="5" t="s">
        <v>106</v>
      </c>
      <c r="B19" s="14">
        <v>0</v>
      </c>
      <c r="C19" s="33"/>
    </row>
    <row r="20" spans="1:3" x14ac:dyDescent="0.2">
      <c r="A20" s="5"/>
      <c r="B20" s="4"/>
      <c r="C20" s="33"/>
    </row>
    <row r="21" spans="1:3" x14ac:dyDescent="0.2">
      <c r="A21" s="5" t="s">
        <v>107</v>
      </c>
      <c r="B21" s="14">
        <v>0</v>
      </c>
      <c r="C21" s="33"/>
    </row>
    <row r="22" spans="1:3" x14ac:dyDescent="0.2">
      <c r="A22" s="5"/>
      <c r="B22" s="4"/>
      <c r="C22" s="33"/>
    </row>
    <row r="23" spans="1:3" x14ac:dyDescent="0.2">
      <c r="A23" s="5" t="s">
        <v>108</v>
      </c>
      <c r="B23" s="14">
        <f>+B21+B19+B17+B13+B9+B5</f>
        <v>172.87427000000002</v>
      </c>
      <c r="C23" s="33"/>
    </row>
    <row r="24" spans="1:3" x14ac:dyDescent="0.2">
      <c r="A24" s="5"/>
      <c r="B24" s="4"/>
      <c r="C24" s="33"/>
    </row>
    <row r="25" spans="1:3" x14ac:dyDescent="0.2">
      <c r="A25" s="5" t="s">
        <v>109</v>
      </c>
      <c r="B25" s="20">
        <f>+(B27+B26)/2</f>
        <v>130645</v>
      </c>
      <c r="C25" s="33"/>
    </row>
    <row r="26" spans="1:3" x14ac:dyDescent="0.2">
      <c r="A26" s="5" t="s">
        <v>136</v>
      </c>
      <c r="B26" s="20">
        <v>128615</v>
      </c>
      <c r="C26" s="33"/>
    </row>
    <row r="27" spans="1:3" x14ac:dyDescent="0.2">
      <c r="A27" s="5" t="s">
        <v>131</v>
      </c>
      <c r="B27" s="20">
        <v>132675</v>
      </c>
      <c r="C27" s="33"/>
    </row>
    <row r="28" spans="1:3" x14ac:dyDescent="0.2">
      <c r="A28" s="5"/>
      <c r="B28" s="4"/>
      <c r="C28" s="33"/>
    </row>
    <row r="29" spans="1:3" x14ac:dyDescent="0.2">
      <c r="A29" s="5" t="s">
        <v>110</v>
      </c>
      <c r="B29" s="16">
        <f>(B23/B25)*100</f>
        <v>0.13232367867120826</v>
      </c>
      <c r="C29" s="33"/>
    </row>
    <row r="30" spans="1:3" x14ac:dyDescent="0.2">
      <c r="A30" s="5"/>
      <c r="B30" s="4"/>
      <c r="C30" s="33"/>
    </row>
    <row r="31" spans="1:3" x14ac:dyDescent="0.2">
      <c r="A31" s="29" t="s">
        <v>9</v>
      </c>
      <c r="B31" s="4"/>
      <c r="C31" s="33"/>
    </row>
    <row r="32" spans="1:3" x14ac:dyDescent="0.2">
      <c r="A32" s="5"/>
      <c r="B32" s="4"/>
      <c r="C32" s="33"/>
    </row>
    <row r="33" spans="1:5" x14ac:dyDescent="0.2">
      <c r="A33" s="5" t="s">
        <v>111</v>
      </c>
      <c r="B33" s="20">
        <v>0</v>
      </c>
      <c r="C33" s="33"/>
    </row>
    <row r="34" spans="1:5" x14ac:dyDescent="0.2">
      <c r="A34" s="5"/>
      <c r="B34" s="4"/>
      <c r="C34" s="33"/>
    </row>
    <row r="35" spans="1:5" ht="16.5" customHeight="1" x14ac:dyDescent="0.2">
      <c r="A35" s="5" t="s">
        <v>112</v>
      </c>
      <c r="B35" s="14">
        <f>+B36+B37+B38+B39+B40+B41+B42+B43+B44</f>
        <v>303.37226167370437</v>
      </c>
      <c r="C35" s="33"/>
    </row>
    <row r="36" spans="1:5" x14ac:dyDescent="0.2">
      <c r="A36" s="5" t="s">
        <v>10</v>
      </c>
      <c r="B36" s="14">
        <v>60.1874514</v>
      </c>
      <c r="C36" s="33"/>
    </row>
    <row r="37" spans="1:5" x14ac:dyDescent="0.2">
      <c r="A37" s="5" t="s">
        <v>11</v>
      </c>
      <c r="B37" s="14">
        <v>158.89240876966667</v>
      </c>
      <c r="C37" s="33"/>
    </row>
    <row r="38" spans="1:5" x14ac:dyDescent="0.2">
      <c r="A38" s="5" t="s">
        <v>12</v>
      </c>
      <c r="B38" s="14">
        <v>0</v>
      </c>
      <c r="C38" s="33"/>
    </row>
    <row r="39" spans="1:5" x14ac:dyDescent="0.2">
      <c r="A39" s="5" t="s">
        <v>13</v>
      </c>
      <c r="B39" s="14">
        <v>0</v>
      </c>
      <c r="C39" s="33"/>
    </row>
    <row r="40" spans="1:5" ht="32.6" x14ac:dyDescent="0.2">
      <c r="A40" s="5" t="s">
        <v>14</v>
      </c>
      <c r="B40" s="15">
        <v>0.7376505146599337</v>
      </c>
      <c r="C40" s="33"/>
    </row>
    <row r="41" spans="1:5" ht="32.6" x14ac:dyDescent="0.2">
      <c r="A41" s="5" t="s">
        <v>15</v>
      </c>
      <c r="B41" s="15">
        <v>56.985334182051197</v>
      </c>
      <c r="C41" s="33"/>
      <c r="E41" s="33"/>
    </row>
    <row r="42" spans="1:5" ht="32.6" x14ac:dyDescent="0.2">
      <c r="A42" s="5" t="s">
        <v>16</v>
      </c>
      <c r="B42" s="15">
        <v>0</v>
      </c>
      <c r="C42" s="33"/>
    </row>
    <row r="43" spans="1:5" ht="32.6" x14ac:dyDescent="0.2">
      <c r="A43" s="5" t="s">
        <v>17</v>
      </c>
      <c r="B43" s="15">
        <v>26.569416807326533</v>
      </c>
      <c r="C43" s="33"/>
    </row>
    <row r="44" spans="1:5" x14ac:dyDescent="0.2">
      <c r="A44" s="5" t="s">
        <v>18</v>
      </c>
      <c r="B44" s="15">
        <v>0</v>
      </c>
      <c r="C44" s="33"/>
    </row>
    <row r="45" spans="1:5" x14ac:dyDescent="0.2">
      <c r="A45" s="5"/>
      <c r="B45" s="4"/>
      <c r="C45" s="33"/>
    </row>
    <row r="46" spans="1:5" x14ac:dyDescent="0.2">
      <c r="A46" s="5" t="s">
        <v>113</v>
      </c>
      <c r="B46" s="16">
        <f>(B35/B27)*100</f>
        <v>0.2286581960985147</v>
      </c>
      <c r="C46" s="33"/>
    </row>
    <row r="47" spans="1:5" x14ac:dyDescent="0.2">
      <c r="A47" s="5"/>
      <c r="B47" s="4"/>
      <c r="C47" s="33"/>
    </row>
    <row r="48" spans="1:5" x14ac:dyDescent="0.2">
      <c r="A48" s="5" t="s">
        <v>114</v>
      </c>
      <c r="B48" s="4">
        <v>0.28999999999999998</v>
      </c>
      <c r="C48" s="33"/>
    </row>
    <row r="49" spans="1:3" x14ac:dyDescent="0.2">
      <c r="A49" s="5"/>
      <c r="B49" s="4"/>
      <c r="C49" s="33"/>
    </row>
    <row r="50" spans="1:3" ht="32.6" x14ac:dyDescent="0.2">
      <c r="A50" s="5" t="s">
        <v>115</v>
      </c>
      <c r="B50" s="15">
        <f>B48-B46</f>
        <v>6.1341803901485276E-2</v>
      </c>
      <c r="C50" s="33"/>
    </row>
    <row r="51" spans="1:3" x14ac:dyDescent="0.2">
      <c r="A51" s="5"/>
      <c r="B51" s="15"/>
      <c r="C51" s="33"/>
    </row>
    <row r="52" spans="1:3" x14ac:dyDescent="0.2">
      <c r="A52" s="6" t="s">
        <v>116</v>
      </c>
      <c r="B52" s="14">
        <v>0</v>
      </c>
      <c r="C52" s="33"/>
    </row>
    <row r="53" spans="1:3" ht="32.6" x14ac:dyDescent="0.2">
      <c r="A53" s="5" t="s">
        <v>117</v>
      </c>
      <c r="B53" s="14">
        <f>(B35-B52)/B27*100</f>
        <v>0.2286581960985147</v>
      </c>
      <c r="C53" s="33"/>
    </row>
    <row r="54" spans="1:3" x14ac:dyDescent="0.2">
      <c r="A54" s="5"/>
      <c r="B54" s="4"/>
      <c r="C54" s="33"/>
    </row>
    <row r="55" spans="1:3" x14ac:dyDescent="0.2">
      <c r="A55" s="5" t="s">
        <v>118</v>
      </c>
      <c r="B55" s="14"/>
      <c r="C55" s="33"/>
    </row>
    <row r="56" spans="1:3" x14ac:dyDescent="0.2">
      <c r="A56" s="5"/>
      <c r="B56" s="14"/>
      <c r="C56" s="33"/>
    </row>
    <row r="57" spans="1:3" x14ac:dyDescent="0.2">
      <c r="A57" s="5" t="s">
        <v>119</v>
      </c>
      <c r="B57" s="14">
        <f>+B35+B23-B52</f>
        <v>476.2465316737044</v>
      </c>
      <c r="C57" s="33"/>
    </row>
    <row r="58" spans="1:3" x14ac:dyDescent="0.2">
      <c r="A58" s="5" t="s">
        <v>120</v>
      </c>
      <c r="B58" s="14">
        <f>(B57/B25)*100</f>
        <v>0.36453483231176426</v>
      </c>
      <c r="C58" s="33"/>
    </row>
    <row r="59" spans="1:3" x14ac:dyDescent="0.2">
      <c r="A59" s="5"/>
      <c r="B59" s="14"/>
      <c r="C59" s="33"/>
    </row>
    <row r="60" spans="1:3" x14ac:dyDescent="0.2">
      <c r="A60" s="5" t="s">
        <v>19</v>
      </c>
      <c r="B60" s="14"/>
      <c r="C60" s="33"/>
    </row>
    <row r="61" spans="1:3" ht="32.6" x14ac:dyDescent="0.2">
      <c r="A61" s="5" t="s">
        <v>130</v>
      </c>
      <c r="B61" s="14">
        <v>0.3</v>
      </c>
      <c r="C61" s="33"/>
    </row>
    <row r="62" spans="1:3" x14ac:dyDescent="0.2">
      <c r="A62" s="5" t="s">
        <v>121</v>
      </c>
      <c r="B62" s="15">
        <f>+B61+B29</f>
        <v>0.43232367867120824</v>
      </c>
      <c r="C62" s="33"/>
    </row>
    <row r="63" spans="1:3" x14ac:dyDescent="0.2">
      <c r="A63" s="3"/>
      <c r="B63" s="3"/>
      <c r="C63" s="33"/>
    </row>
    <row r="65" spans="2:2" x14ac:dyDescent="0.2">
      <c r="B65" s="19"/>
    </row>
    <row r="66" spans="2:2" x14ac:dyDescent="0.2">
      <c r="B66" s="30"/>
    </row>
    <row r="67" spans="2:2" x14ac:dyDescent="0.2">
      <c r="B67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B9E8-E53E-4A7E-AFA6-9C5C77BF29A8}">
  <dimension ref="A1:F55"/>
  <sheetViews>
    <sheetView rightToLeft="1" workbookViewId="0">
      <selection activeCell="D3" sqref="D3"/>
    </sheetView>
  </sheetViews>
  <sheetFormatPr defaultColWidth="9" defaultRowHeight="16.3" x14ac:dyDescent="0.3"/>
  <cols>
    <col min="1" max="1" width="29.33203125" style="8" customWidth="1"/>
    <col min="2" max="2" width="52" style="38" customWidth="1"/>
    <col min="3" max="16384" width="9" style="8"/>
  </cols>
  <sheetData>
    <row r="1" spans="1:5" ht="71.349999999999994" customHeight="1" thickBot="1" x14ac:dyDescent="0.35">
      <c r="A1" s="7" t="s">
        <v>138</v>
      </c>
      <c r="B1" s="36" t="s">
        <v>0</v>
      </c>
    </row>
    <row r="2" spans="1:5" ht="49.6" thickBot="1" x14ac:dyDescent="0.35">
      <c r="A2" s="9" t="s">
        <v>21</v>
      </c>
      <c r="B2" s="37"/>
    </row>
    <row r="3" spans="1:5" ht="17" thickBot="1" x14ac:dyDescent="0.35">
      <c r="A3" s="9" t="s">
        <v>22</v>
      </c>
      <c r="B3" s="37"/>
    </row>
    <row r="4" spans="1:5" ht="17" thickBot="1" x14ac:dyDescent="0.35">
      <c r="A4" s="10" t="s">
        <v>128</v>
      </c>
      <c r="B4" s="37">
        <v>0.06</v>
      </c>
    </row>
    <row r="5" spans="1:5" ht="17" thickBot="1" x14ac:dyDescent="0.35">
      <c r="A5" s="10" t="s">
        <v>40</v>
      </c>
      <c r="B5" s="37">
        <v>0</v>
      </c>
    </row>
    <row r="6" spans="1:5" ht="17" thickBot="1" x14ac:dyDescent="0.35">
      <c r="A6" s="10" t="s">
        <v>38</v>
      </c>
      <c r="B6" s="37">
        <v>0</v>
      </c>
    </row>
    <row r="7" spans="1:5" ht="17" thickBot="1" x14ac:dyDescent="0.35">
      <c r="A7" s="9" t="s">
        <v>75</v>
      </c>
      <c r="B7" s="37"/>
    </row>
    <row r="8" spans="1:5" ht="14.95" customHeight="1" thickBot="1" x14ac:dyDescent="0.35">
      <c r="A8" s="10" t="s">
        <v>125</v>
      </c>
      <c r="B8" s="37">
        <v>49.39</v>
      </c>
    </row>
    <row r="9" spans="1:5" ht="17" thickBot="1" x14ac:dyDescent="0.35">
      <c r="A9" s="10" t="s">
        <v>126</v>
      </c>
      <c r="B9" s="37">
        <v>17.05</v>
      </c>
    </row>
    <row r="10" spans="1:5" ht="14.3" customHeight="1" thickBot="1" x14ac:dyDescent="0.35">
      <c r="A10" s="10" t="s">
        <v>38</v>
      </c>
      <c r="B10" s="37">
        <v>0</v>
      </c>
    </row>
    <row r="11" spans="1:5" ht="17" thickBot="1" x14ac:dyDescent="0.35">
      <c r="A11" s="9" t="s">
        <v>24</v>
      </c>
      <c r="B11" s="37">
        <f>SUM(B4:B10)</f>
        <v>66.5</v>
      </c>
      <c r="E11" s="44"/>
    </row>
    <row r="12" spans="1:5" ht="17" thickBot="1" x14ac:dyDescent="0.35">
      <c r="A12" s="11"/>
      <c r="B12" s="37"/>
    </row>
    <row r="13" spans="1:5" ht="17" thickBot="1" x14ac:dyDescent="0.35">
      <c r="A13" s="9" t="s">
        <v>25</v>
      </c>
      <c r="B13" s="37"/>
    </row>
    <row r="14" spans="1:5" ht="17" thickBot="1" x14ac:dyDescent="0.35">
      <c r="A14" s="9" t="s">
        <v>22</v>
      </c>
      <c r="B14" s="37"/>
    </row>
    <row r="15" spans="1:5" ht="17" thickBot="1" x14ac:dyDescent="0.35">
      <c r="A15" s="10" t="s">
        <v>39</v>
      </c>
      <c r="B15" s="37">
        <v>0</v>
      </c>
    </row>
    <row r="16" spans="1:5" ht="17" thickBot="1" x14ac:dyDescent="0.35">
      <c r="A16" s="10" t="s">
        <v>40</v>
      </c>
      <c r="B16" s="37">
        <v>0</v>
      </c>
    </row>
    <row r="17" spans="1:6" ht="17" thickBot="1" x14ac:dyDescent="0.35">
      <c r="A17" s="10" t="s">
        <v>38</v>
      </c>
      <c r="B17" s="37"/>
    </row>
    <row r="18" spans="1:6" ht="17" thickBot="1" x14ac:dyDescent="0.35">
      <c r="A18" s="9" t="s">
        <v>23</v>
      </c>
      <c r="B18" s="37"/>
    </row>
    <row r="19" spans="1:6" ht="17" thickBot="1" x14ac:dyDescent="0.35">
      <c r="A19" s="10" t="s">
        <v>39</v>
      </c>
      <c r="B19" s="37">
        <v>0</v>
      </c>
    </row>
    <row r="20" spans="1:6" ht="17" thickBot="1" x14ac:dyDescent="0.35">
      <c r="A20" s="10" t="s">
        <v>40</v>
      </c>
      <c r="B20" s="37">
        <v>0</v>
      </c>
      <c r="F20" s="26"/>
    </row>
    <row r="21" spans="1:6" ht="17" thickBot="1" x14ac:dyDescent="0.35">
      <c r="A21" s="10" t="s">
        <v>38</v>
      </c>
      <c r="B21" s="37">
        <v>0</v>
      </c>
    </row>
    <row r="22" spans="1:6" ht="17" thickBot="1" x14ac:dyDescent="0.35">
      <c r="A22" s="9" t="s">
        <v>26</v>
      </c>
      <c r="B22" s="37">
        <f>SUM(B15:B21)</f>
        <v>0</v>
      </c>
    </row>
    <row r="23" spans="1:6" ht="17" thickBot="1" x14ac:dyDescent="0.35">
      <c r="A23" s="10"/>
      <c r="B23" s="37"/>
    </row>
    <row r="24" spans="1:6" ht="33.299999999999997" thickBot="1" x14ac:dyDescent="0.35">
      <c r="A24" s="9" t="s">
        <v>27</v>
      </c>
      <c r="B24" s="37"/>
    </row>
    <row r="25" spans="1:6" ht="17" thickBot="1" x14ac:dyDescent="0.35">
      <c r="A25" s="10" t="s">
        <v>41</v>
      </c>
      <c r="B25" s="37">
        <v>0</v>
      </c>
    </row>
    <row r="26" spans="1:6" ht="17" thickBot="1" x14ac:dyDescent="0.35">
      <c r="A26" s="10" t="s">
        <v>42</v>
      </c>
      <c r="B26" s="37">
        <v>0</v>
      </c>
    </row>
    <row r="27" spans="1:6" ht="17" thickBot="1" x14ac:dyDescent="0.35">
      <c r="A27" s="10" t="s">
        <v>38</v>
      </c>
      <c r="B27" s="37">
        <v>0</v>
      </c>
    </row>
    <row r="28" spans="1:6" ht="49.6" thickBot="1" x14ac:dyDescent="0.35">
      <c r="A28" s="9" t="s">
        <v>28</v>
      </c>
      <c r="B28" s="37">
        <f>SUM(B25:B27)</f>
        <v>0</v>
      </c>
    </row>
    <row r="29" spans="1:6" ht="17" thickBot="1" x14ac:dyDescent="0.35">
      <c r="A29" s="9"/>
      <c r="B29" s="37"/>
    </row>
    <row r="30" spans="1:6" ht="33.299999999999997" thickBot="1" x14ac:dyDescent="0.35">
      <c r="A30" s="9" t="s">
        <v>29</v>
      </c>
      <c r="B30" s="37"/>
    </row>
    <row r="31" spans="1:6" ht="17" thickBot="1" x14ac:dyDescent="0.35">
      <c r="A31" s="10" t="s">
        <v>41</v>
      </c>
      <c r="B31" s="37">
        <v>0</v>
      </c>
    </row>
    <row r="32" spans="1:6" ht="17" thickBot="1" x14ac:dyDescent="0.35">
      <c r="A32" s="10" t="s">
        <v>42</v>
      </c>
      <c r="B32" s="37">
        <v>0</v>
      </c>
    </row>
    <row r="33" spans="1:2" ht="17" thickBot="1" x14ac:dyDescent="0.35">
      <c r="A33" s="10" t="s">
        <v>38</v>
      </c>
      <c r="B33" s="37">
        <v>0</v>
      </c>
    </row>
    <row r="34" spans="1:2" ht="33.299999999999997" thickBot="1" x14ac:dyDescent="0.35">
      <c r="A34" s="9" t="s">
        <v>30</v>
      </c>
      <c r="B34" s="37">
        <v>0</v>
      </c>
    </row>
    <row r="35" spans="1:2" ht="17" thickBot="1" x14ac:dyDescent="0.35">
      <c r="A35" s="10"/>
      <c r="B35" s="37"/>
    </row>
    <row r="36" spans="1:2" ht="33.299999999999997" thickBot="1" x14ac:dyDescent="0.35">
      <c r="A36" s="9" t="s">
        <v>31</v>
      </c>
      <c r="B36" s="37"/>
    </row>
    <row r="37" spans="1:2" ht="17" thickBot="1" x14ac:dyDescent="0.35">
      <c r="A37" s="10" t="s">
        <v>43</v>
      </c>
      <c r="B37" s="37">
        <v>0</v>
      </c>
    </row>
    <row r="38" spans="1:2" ht="17" thickBot="1" x14ac:dyDescent="0.35">
      <c r="A38" s="10" t="s">
        <v>44</v>
      </c>
      <c r="B38" s="37">
        <v>0</v>
      </c>
    </row>
    <row r="39" spans="1:2" ht="17" thickBot="1" x14ac:dyDescent="0.35">
      <c r="A39" s="10" t="s">
        <v>38</v>
      </c>
      <c r="B39" s="37">
        <f>'נספח 1 - פ.ר.ח. אשראי ואג"ח'!B17+'נספח 1 - פ.ר.ח השת.מסלול כללי '!B17</f>
        <v>106.84427000000001</v>
      </c>
    </row>
    <row r="40" spans="1:2" ht="17" thickBot="1" x14ac:dyDescent="0.35">
      <c r="A40" s="9" t="s">
        <v>32</v>
      </c>
      <c r="B40" s="37">
        <f>SUM(B37:B39)</f>
        <v>106.84427000000001</v>
      </c>
    </row>
    <row r="41" spans="1:2" ht="17" thickBot="1" x14ac:dyDescent="0.35">
      <c r="A41" s="9"/>
      <c r="B41" s="37"/>
    </row>
    <row r="42" spans="1:2" ht="17" thickBot="1" x14ac:dyDescent="0.35">
      <c r="A42" s="9"/>
      <c r="B42" s="37"/>
    </row>
    <row r="43" spans="1:2" ht="33.299999999999997" thickBot="1" x14ac:dyDescent="0.35">
      <c r="A43" s="9" t="s">
        <v>33</v>
      </c>
      <c r="B43" s="37"/>
    </row>
    <row r="44" spans="1:2" ht="17" thickBot="1" x14ac:dyDescent="0.35">
      <c r="A44" s="10" t="s">
        <v>41</v>
      </c>
      <c r="B44" s="37">
        <v>0</v>
      </c>
    </row>
    <row r="45" spans="1:2" ht="17" thickBot="1" x14ac:dyDescent="0.35">
      <c r="A45" s="10" t="s">
        <v>42</v>
      </c>
      <c r="B45" s="37">
        <v>0</v>
      </c>
    </row>
    <row r="46" spans="1:2" ht="17" thickBot="1" x14ac:dyDescent="0.35">
      <c r="A46" s="10" t="s">
        <v>38</v>
      </c>
      <c r="B46" s="37">
        <v>0</v>
      </c>
    </row>
    <row r="47" spans="1:2" ht="33.299999999999997" thickBot="1" x14ac:dyDescent="0.35">
      <c r="A47" s="9" t="s">
        <v>34</v>
      </c>
      <c r="B47" s="37">
        <f>SUM(B44:B46)</f>
        <v>0</v>
      </c>
    </row>
    <row r="48" spans="1:2" ht="17" thickBot="1" x14ac:dyDescent="0.35">
      <c r="A48" s="10"/>
      <c r="B48" s="37"/>
    </row>
    <row r="49" spans="1:3" ht="17" thickBot="1" x14ac:dyDescent="0.35">
      <c r="A49" s="9" t="s">
        <v>35</v>
      </c>
      <c r="B49" s="37"/>
    </row>
    <row r="50" spans="1:3" ht="17" thickBot="1" x14ac:dyDescent="0.35">
      <c r="A50" s="10" t="s">
        <v>41</v>
      </c>
      <c r="B50" s="37">
        <v>0</v>
      </c>
    </row>
    <row r="51" spans="1:3" ht="17" thickBot="1" x14ac:dyDescent="0.35">
      <c r="A51" s="10" t="s">
        <v>42</v>
      </c>
      <c r="B51" s="37">
        <v>0</v>
      </c>
    </row>
    <row r="52" spans="1:3" ht="17" thickBot="1" x14ac:dyDescent="0.35">
      <c r="A52" s="10" t="s">
        <v>38</v>
      </c>
      <c r="B52" s="37">
        <v>0</v>
      </c>
    </row>
    <row r="53" spans="1:3" ht="17" thickBot="1" x14ac:dyDescent="0.35">
      <c r="A53" s="9" t="s">
        <v>36</v>
      </c>
      <c r="B53" s="37">
        <f>SUM(B50:B52)</f>
        <v>0</v>
      </c>
    </row>
    <row r="54" spans="1:3" ht="17" thickBot="1" x14ac:dyDescent="0.35">
      <c r="A54" s="10"/>
      <c r="B54" s="37"/>
    </row>
    <row r="55" spans="1:3" ht="33.299999999999997" thickBot="1" x14ac:dyDescent="0.35">
      <c r="A55" s="9" t="s">
        <v>68</v>
      </c>
      <c r="B55" s="37">
        <f>+B53+B47+B40+B34+B28+B22+B11</f>
        <v>173.34426999999999</v>
      </c>
      <c r="C55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A62-9DD2-4E8A-BAF1-8E32D5B98D87}">
  <dimension ref="A1:E98"/>
  <sheetViews>
    <sheetView rightToLeft="1" tabSelected="1" zoomScaleNormal="100" workbookViewId="0">
      <selection activeCell="B31" sqref="B31"/>
    </sheetView>
  </sheetViews>
  <sheetFormatPr defaultColWidth="9" defaultRowHeight="16.3" x14ac:dyDescent="0.2"/>
  <cols>
    <col min="1" max="1" width="30.33203125" style="13" customWidth="1"/>
    <col min="2" max="2" width="22.77734375" style="43" customWidth="1"/>
    <col min="3" max="16384" width="9" style="13"/>
  </cols>
  <sheetData>
    <row r="1" spans="1:5" ht="49.6" thickBot="1" x14ac:dyDescent="0.25">
      <c r="A1" s="7" t="s">
        <v>139</v>
      </c>
      <c r="B1" s="39" t="s">
        <v>45</v>
      </c>
    </row>
    <row r="2" spans="1:5" ht="45" customHeight="1" thickBot="1" x14ac:dyDescent="0.25">
      <c r="A2" s="9" t="s">
        <v>46</v>
      </c>
      <c r="B2" s="40"/>
    </row>
    <row r="3" spans="1:5" ht="17" thickBot="1" x14ac:dyDescent="0.2">
      <c r="A3" s="10" t="s">
        <v>97</v>
      </c>
      <c r="B3" s="41">
        <v>3.0016967333333331</v>
      </c>
      <c r="C3" s="18"/>
    </row>
    <row r="4" spans="1:5" ht="17" thickBot="1" x14ac:dyDescent="0.2">
      <c r="A4" s="10" t="s">
        <v>98</v>
      </c>
      <c r="B4" s="41">
        <v>2.0822786666666668</v>
      </c>
      <c r="C4" s="18"/>
    </row>
    <row r="5" spans="1:5" ht="17" thickBot="1" x14ac:dyDescent="0.2">
      <c r="A5" s="10" t="s">
        <v>99</v>
      </c>
      <c r="B5" s="41">
        <v>10.672000000000001</v>
      </c>
      <c r="C5" s="18"/>
    </row>
    <row r="6" spans="1:5" ht="17" thickBot="1" x14ac:dyDescent="0.2">
      <c r="A6" s="10" t="s">
        <v>100</v>
      </c>
      <c r="B6" s="41">
        <v>10.772086</v>
      </c>
      <c r="C6" s="18"/>
    </row>
    <row r="7" spans="1:5" ht="17" thickBot="1" x14ac:dyDescent="0.2">
      <c r="A7" s="10" t="s">
        <v>70</v>
      </c>
      <c r="B7" s="41">
        <v>12.753</v>
      </c>
      <c r="C7" s="24"/>
    </row>
    <row r="8" spans="1:5" ht="17" thickBot="1" x14ac:dyDescent="0.2">
      <c r="A8" s="10" t="s">
        <v>69</v>
      </c>
      <c r="B8" s="41">
        <v>20.906389999999998</v>
      </c>
      <c r="C8" s="24"/>
    </row>
    <row r="9" spans="1:5" ht="17" thickBot="1" x14ac:dyDescent="0.2">
      <c r="A9" s="12"/>
      <c r="B9" s="41"/>
      <c r="C9" s="18"/>
    </row>
    <row r="10" spans="1:5" ht="54.7" customHeight="1" thickBot="1" x14ac:dyDescent="0.2">
      <c r="A10" s="9" t="s">
        <v>47</v>
      </c>
      <c r="B10" s="40">
        <f>SUM(B3:B9)</f>
        <v>60.1874514</v>
      </c>
      <c r="C10" s="25"/>
      <c r="E10" s="47"/>
    </row>
    <row r="11" spans="1:5" ht="54.7" customHeight="1" thickBot="1" x14ac:dyDescent="0.2">
      <c r="A11" s="9"/>
      <c r="B11" s="40"/>
      <c r="C11" s="25"/>
    </row>
    <row r="12" spans="1:5" ht="17" thickBot="1" x14ac:dyDescent="0.2">
      <c r="A12" s="10"/>
      <c r="B12" s="40"/>
      <c r="C12" s="23"/>
    </row>
    <row r="13" spans="1:5" ht="43.5" customHeight="1" thickBot="1" x14ac:dyDescent="0.2">
      <c r="A13" s="9" t="s">
        <v>48</v>
      </c>
      <c r="B13" s="40"/>
      <c r="C13" s="25"/>
    </row>
    <row r="14" spans="1:5" ht="17" thickBot="1" x14ac:dyDescent="0.2">
      <c r="A14" s="10" t="s">
        <v>82</v>
      </c>
      <c r="B14" s="41">
        <v>11.424142666666667</v>
      </c>
      <c r="C14" s="25"/>
      <c r="E14" s="45"/>
    </row>
    <row r="15" spans="1:5" ht="17" thickBot="1" x14ac:dyDescent="0.2">
      <c r="A15" s="10" t="s">
        <v>83</v>
      </c>
      <c r="B15" s="41">
        <v>12.47767</v>
      </c>
      <c r="C15" s="25"/>
      <c r="E15" s="45"/>
    </row>
    <row r="16" spans="1:5" ht="17" thickBot="1" x14ac:dyDescent="0.2">
      <c r="A16" s="10" t="s">
        <v>84</v>
      </c>
      <c r="B16" s="41">
        <v>19.336459579999996</v>
      </c>
      <c r="C16" s="25"/>
      <c r="E16" s="45"/>
    </row>
    <row r="17" spans="1:5" ht="17" thickBot="1" x14ac:dyDescent="0.2">
      <c r="A17" s="10" t="s">
        <v>85</v>
      </c>
      <c r="B17" s="41">
        <v>13.776732019999999</v>
      </c>
      <c r="C17" s="25"/>
      <c r="E17" s="45"/>
    </row>
    <row r="18" spans="1:5" ht="17" thickBot="1" x14ac:dyDescent="0.2">
      <c r="A18" s="10" t="s">
        <v>86</v>
      </c>
      <c r="B18" s="41">
        <v>15.428870666666667</v>
      </c>
      <c r="C18" s="25"/>
      <c r="E18" s="45"/>
    </row>
    <row r="19" spans="1:5" ht="17" thickBot="1" x14ac:dyDescent="0.2">
      <c r="A19" s="10" t="s">
        <v>87</v>
      </c>
      <c r="B19" s="41">
        <v>6.179019825000001</v>
      </c>
      <c r="C19" s="25"/>
      <c r="E19" s="45"/>
    </row>
    <row r="20" spans="1:5" ht="17" thickBot="1" x14ac:dyDescent="0.2">
      <c r="A20" s="10" t="s">
        <v>88</v>
      </c>
      <c r="B20" s="41">
        <v>10.337480100000001</v>
      </c>
      <c r="C20" s="25"/>
      <c r="E20" s="45"/>
    </row>
    <row r="21" spans="1:5" ht="17" thickBot="1" x14ac:dyDescent="0.2">
      <c r="A21" s="10" t="s">
        <v>89</v>
      </c>
      <c r="B21" s="41">
        <v>14.788468786666668</v>
      </c>
      <c r="C21" s="25"/>
      <c r="E21" s="45"/>
    </row>
    <row r="22" spans="1:5" ht="17" thickBot="1" x14ac:dyDescent="0.2">
      <c r="A22" s="10" t="s">
        <v>90</v>
      </c>
      <c r="B22" s="41">
        <v>14.641462000000001</v>
      </c>
      <c r="C22" s="25"/>
      <c r="E22" s="45"/>
    </row>
    <row r="23" spans="1:5" ht="17" thickBot="1" x14ac:dyDescent="0.2">
      <c r="A23" s="10" t="s">
        <v>91</v>
      </c>
      <c r="B23" s="41">
        <v>10.7834445</v>
      </c>
      <c r="C23" s="25"/>
      <c r="E23" s="45"/>
    </row>
    <row r="24" spans="1:5" ht="17" thickBot="1" x14ac:dyDescent="0.2">
      <c r="A24" s="10" t="s">
        <v>92</v>
      </c>
      <c r="B24" s="41">
        <v>1.4968416000000002</v>
      </c>
      <c r="C24" s="25"/>
      <c r="E24" s="45"/>
    </row>
    <row r="25" spans="1:5" ht="17" thickBot="1" x14ac:dyDescent="0.2">
      <c r="A25" s="10" t="s">
        <v>93</v>
      </c>
      <c r="B25" s="41">
        <v>6.8335158333333341</v>
      </c>
      <c r="C25" s="23"/>
      <c r="E25" s="45"/>
    </row>
    <row r="26" spans="1:5" ht="17" thickBot="1" x14ac:dyDescent="0.2">
      <c r="A26" s="10" t="s">
        <v>94</v>
      </c>
      <c r="B26" s="41">
        <v>10.534107988333334</v>
      </c>
      <c r="C26" s="25"/>
      <c r="E26" s="45"/>
    </row>
    <row r="27" spans="1:5" ht="17" thickBot="1" x14ac:dyDescent="0.2">
      <c r="A27" s="10" t="s">
        <v>95</v>
      </c>
      <c r="B27" s="41">
        <v>2.540214003</v>
      </c>
      <c r="C27" s="23"/>
      <c r="E27" s="45"/>
    </row>
    <row r="28" spans="1:5" ht="17" thickBot="1" x14ac:dyDescent="0.2">
      <c r="A28" s="10" t="s">
        <v>96</v>
      </c>
      <c r="B28" s="41">
        <v>8.3139792000000003</v>
      </c>
      <c r="C28" s="23"/>
      <c r="E28" s="45"/>
    </row>
    <row r="29" spans="1:5" ht="17" thickBot="1" x14ac:dyDescent="0.2">
      <c r="A29" s="17"/>
      <c r="B29" s="40"/>
      <c r="C29" s="23"/>
    </row>
    <row r="30" spans="1:5" ht="17" thickBot="1" x14ac:dyDescent="0.2">
      <c r="A30" s="17"/>
      <c r="B30" s="40"/>
      <c r="C30" s="23"/>
    </row>
    <row r="31" spans="1:5" ht="33.299999999999997" thickBot="1" x14ac:dyDescent="0.2">
      <c r="A31" s="9" t="s">
        <v>49</v>
      </c>
      <c r="B31" s="40">
        <f>SUM(B14:B30)</f>
        <v>158.89240876966667</v>
      </c>
      <c r="C31" s="26"/>
      <c r="E31" s="47"/>
    </row>
    <row r="32" spans="1:5" ht="17" thickBot="1" x14ac:dyDescent="0.2">
      <c r="A32" s="9"/>
      <c r="B32" s="40"/>
      <c r="C32" s="22"/>
    </row>
    <row r="33" spans="1:3" ht="47.25" customHeight="1" thickBot="1" x14ac:dyDescent="0.2">
      <c r="A33" s="9" t="s">
        <v>50</v>
      </c>
      <c r="B33" s="40"/>
      <c r="C33" s="18"/>
    </row>
    <row r="34" spans="1:3" ht="17" thickBot="1" x14ac:dyDescent="0.2">
      <c r="A34" s="10" t="s">
        <v>41</v>
      </c>
      <c r="B34" s="40">
        <v>0</v>
      </c>
      <c r="C34" s="26"/>
    </row>
    <row r="35" spans="1:3" ht="17" thickBot="1" x14ac:dyDescent="0.2">
      <c r="A35" s="10" t="s">
        <v>42</v>
      </c>
      <c r="B35" s="40">
        <v>0</v>
      </c>
      <c r="C35" s="22"/>
    </row>
    <row r="36" spans="1:3" ht="17" thickBot="1" x14ac:dyDescent="0.2">
      <c r="A36" s="10" t="s">
        <v>38</v>
      </c>
      <c r="B36" s="40">
        <v>0</v>
      </c>
      <c r="C36" s="26"/>
    </row>
    <row r="37" spans="1:3" ht="33.299999999999997" thickBot="1" x14ac:dyDescent="0.2">
      <c r="A37" s="9" t="s">
        <v>51</v>
      </c>
      <c r="B37" s="40">
        <f>SUM(B34:B36)</f>
        <v>0</v>
      </c>
      <c r="C37" s="18"/>
    </row>
    <row r="38" spans="1:3" ht="17" thickBot="1" x14ac:dyDescent="0.2">
      <c r="A38" s="10"/>
      <c r="B38" s="40"/>
      <c r="C38" s="18"/>
    </row>
    <row r="39" spans="1:3" ht="44.35" customHeight="1" thickBot="1" x14ac:dyDescent="0.2">
      <c r="A39" s="9" t="s">
        <v>52</v>
      </c>
      <c r="B39" s="40"/>
      <c r="C39" s="27"/>
    </row>
    <row r="40" spans="1:3" ht="17" thickBot="1" x14ac:dyDescent="0.2">
      <c r="A40" s="10" t="s">
        <v>41</v>
      </c>
      <c r="B40" s="40">
        <v>0</v>
      </c>
      <c r="C40" s="26"/>
    </row>
    <row r="41" spans="1:3" ht="17" thickBot="1" x14ac:dyDescent="0.2">
      <c r="A41" s="10" t="s">
        <v>42</v>
      </c>
      <c r="B41" s="40">
        <v>0</v>
      </c>
      <c r="C41" s="22"/>
    </row>
    <row r="42" spans="1:3" ht="17" thickBot="1" x14ac:dyDescent="0.2">
      <c r="A42" s="10" t="s">
        <v>38</v>
      </c>
      <c r="B42" s="40">
        <v>0</v>
      </c>
      <c r="C42" s="18"/>
    </row>
    <row r="43" spans="1:3" ht="17" thickBot="1" x14ac:dyDescent="0.2">
      <c r="A43" s="9" t="s">
        <v>53</v>
      </c>
      <c r="B43" s="40">
        <f>SUM(B40:B42)</f>
        <v>0</v>
      </c>
      <c r="C43" s="27"/>
    </row>
    <row r="44" spans="1:3" ht="17" thickBot="1" x14ac:dyDescent="0.2">
      <c r="A44" s="10"/>
      <c r="B44" s="40"/>
      <c r="C44" s="18"/>
    </row>
    <row r="45" spans="1:3" ht="65.900000000000006" thickBot="1" x14ac:dyDescent="0.2">
      <c r="A45" s="9" t="s">
        <v>54</v>
      </c>
      <c r="B45" s="42"/>
      <c r="C45" s="27"/>
    </row>
    <row r="46" spans="1:3" ht="17" thickBot="1" x14ac:dyDescent="0.2">
      <c r="A46" s="10" t="s">
        <v>129</v>
      </c>
      <c r="B46" s="40">
        <v>1.3221596243424663</v>
      </c>
      <c r="C46" s="27"/>
    </row>
    <row r="47" spans="1:3" ht="17" thickBot="1" x14ac:dyDescent="0.2">
      <c r="A47" s="10" t="s">
        <v>134</v>
      </c>
      <c r="B47" s="40">
        <v>9.8652523804317234</v>
      </c>
      <c r="C47" s="27"/>
    </row>
    <row r="48" spans="1:3" ht="17" thickBot="1" x14ac:dyDescent="0.2">
      <c r="A48" s="10" t="s">
        <v>76</v>
      </c>
      <c r="B48" s="40">
        <v>12.451946823047946</v>
      </c>
      <c r="C48" s="27"/>
    </row>
    <row r="49" spans="1:3" ht="17" thickBot="1" x14ac:dyDescent="0.2">
      <c r="A49" s="10" t="s">
        <v>77</v>
      </c>
      <c r="B49" s="40">
        <v>1.3784365384999999</v>
      </c>
      <c r="C49" s="27"/>
    </row>
    <row r="50" spans="1:3" ht="17" thickBot="1" x14ac:dyDescent="0.2">
      <c r="A50" s="10" t="s">
        <v>78</v>
      </c>
      <c r="B50" s="40">
        <v>10.435975377694685</v>
      </c>
      <c r="C50" s="27"/>
    </row>
    <row r="51" spans="1:3" ht="17" thickBot="1" x14ac:dyDescent="0.2">
      <c r="A51" s="10" t="s">
        <v>72</v>
      </c>
      <c r="B51" s="40">
        <v>3.4079541483835616</v>
      </c>
      <c r="C51" s="27"/>
    </row>
    <row r="52" spans="1:3" ht="17" thickBot="1" x14ac:dyDescent="0.2">
      <c r="A52" s="10" t="s">
        <v>73</v>
      </c>
      <c r="B52" s="40">
        <v>4.5322420424761658</v>
      </c>
      <c r="C52" s="27"/>
    </row>
    <row r="53" spans="1:3" ht="17" thickBot="1" x14ac:dyDescent="0.2">
      <c r="A53" s="10" t="s">
        <v>74</v>
      </c>
      <c r="B53" s="40">
        <v>1.4906063899492876</v>
      </c>
      <c r="C53" s="27"/>
    </row>
    <row r="54" spans="1:3" ht="17" thickBot="1" x14ac:dyDescent="0.2">
      <c r="A54" s="10" t="s">
        <v>79</v>
      </c>
      <c r="B54" s="40">
        <v>3.5101143864476705</v>
      </c>
      <c r="C54" s="27"/>
    </row>
    <row r="55" spans="1:3" ht="17" thickBot="1" x14ac:dyDescent="0.2">
      <c r="A55" s="10" t="s">
        <v>80</v>
      </c>
      <c r="B55" s="40">
        <v>3.1682343863046567</v>
      </c>
      <c r="C55" s="27"/>
    </row>
    <row r="56" spans="1:3" ht="17" thickBot="1" x14ac:dyDescent="0.2">
      <c r="A56" s="10" t="s">
        <v>81</v>
      </c>
      <c r="B56" s="40">
        <v>3.6468358859999999</v>
      </c>
      <c r="C56" s="27"/>
    </row>
    <row r="57" spans="1:3" ht="17" thickBot="1" x14ac:dyDescent="0.2">
      <c r="A57" s="10" t="s">
        <v>122</v>
      </c>
      <c r="B57" s="40">
        <v>1.3088900000000001</v>
      </c>
      <c r="C57" s="27"/>
    </row>
    <row r="58" spans="1:3" ht="17" thickBot="1" x14ac:dyDescent="0.2">
      <c r="A58" s="10" t="s">
        <v>133</v>
      </c>
      <c r="B58" s="40">
        <v>5.7680000000000002E-2</v>
      </c>
      <c r="C58" s="27"/>
    </row>
    <row r="59" spans="1:3" ht="17" thickBot="1" x14ac:dyDescent="0.2">
      <c r="A59" s="10" t="s">
        <v>132</v>
      </c>
      <c r="B59" s="40">
        <v>0.40876999999999997</v>
      </c>
      <c r="C59" s="27"/>
    </row>
    <row r="60" spans="1:3" ht="17" thickBot="1" x14ac:dyDescent="0.2">
      <c r="A60" s="9" t="s">
        <v>55</v>
      </c>
      <c r="B60" s="40">
        <f>SUM(B46:B59)</f>
        <v>56.985097983578143</v>
      </c>
      <c r="C60" s="27"/>
    </row>
    <row r="61" spans="1:3" ht="17" thickBot="1" x14ac:dyDescent="0.2">
      <c r="A61" s="9"/>
      <c r="B61" s="40"/>
      <c r="C61" s="27"/>
    </row>
    <row r="62" spans="1:3" ht="82.2" thickBot="1" x14ac:dyDescent="0.2">
      <c r="A62" s="9" t="s">
        <v>56</v>
      </c>
      <c r="B62" s="40"/>
      <c r="C62" s="27"/>
    </row>
    <row r="63" spans="1:3" ht="17" thickBot="1" x14ac:dyDescent="0.2">
      <c r="A63" s="10" t="s">
        <v>122</v>
      </c>
      <c r="B63" s="40">
        <v>0.34441000000000005</v>
      </c>
      <c r="C63" s="27"/>
    </row>
    <row r="64" spans="1:3" ht="31.6" customHeight="1" thickBot="1" x14ac:dyDescent="0.2">
      <c r="A64" s="10" t="s">
        <v>123</v>
      </c>
      <c r="B64" s="40">
        <v>0.39324000000000003</v>
      </c>
      <c r="C64" s="27"/>
    </row>
    <row r="65" spans="1:3" ht="17" thickBot="1" x14ac:dyDescent="0.2">
      <c r="A65" s="9" t="s">
        <v>55</v>
      </c>
      <c r="B65" s="40">
        <f>SUM(B63:B64)</f>
        <v>0.73765000000000014</v>
      </c>
      <c r="C65" s="27"/>
    </row>
    <row r="66" spans="1:3" ht="17" thickBot="1" x14ac:dyDescent="0.2">
      <c r="A66" s="9"/>
      <c r="B66" s="40"/>
      <c r="C66" s="27"/>
    </row>
    <row r="67" spans="1:3" x14ac:dyDescent="0.15">
      <c r="A67" s="50" t="s">
        <v>57</v>
      </c>
      <c r="B67" s="48"/>
      <c r="C67" s="27"/>
    </row>
    <row r="68" spans="1:3" ht="17" thickBot="1" x14ac:dyDescent="0.2">
      <c r="A68" s="51"/>
      <c r="B68" s="49"/>
      <c r="C68" s="27"/>
    </row>
    <row r="69" spans="1:3" ht="76.599999999999994" customHeight="1" thickBot="1" x14ac:dyDescent="0.2">
      <c r="A69" s="9" t="s">
        <v>58</v>
      </c>
      <c r="B69" s="40"/>
      <c r="C69" s="27"/>
    </row>
    <row r="70" spans="1:3" ht="76.599999999999994" customHeight="1" thickBot="1" x14ac:dyDescent="0.2">
      <c r="A70" s="10" t="s">
        <v>124</v>
      </c>
      <c r="B70" s="40">
        <v>0</v>
      </c>
      <c r="C70" s="27"/>
    </row>
    <row r="71" spans="1:3" ht="76.599999999999994" customHeight="1" thickBot="1" x14ac:dyDescent="0.2">
      <c r="A71" s="10" t="s">
        <v>63</v>
      </c>
      <c r="B71" s="40">
        <v>0</v>
      </c>
      <c r="C71" s="27"/>
    </row>
    <row r="72" spans="1:3" ht="17" thickBot="1" x14ac:dyDescent="0.2">
      <c r="A72" s="10" t="s">
        <v>38</v>
      </c>
      <c r="B72" s="40">
        <v>0</v>
      </c>
      <c r="C72" s="22"/>
    </row>
    <row r="73" spans="1:3" ht="33.299999999999997" thickBot="1" x14ac:dyDescent="0.2">
      <c r="A73" s="9" t="s">
        <v>59</v>
      </c>
      <c r="B73" s="40">
        <f>SUM(B70:B72)</f>
        <v>0</v>
      </c>
      <c r="C73" s="26"/>
    </row>
    <row r="74" spans="1:3" ht="17" thickBot="1" x14ac:dyDescent="0.2">
      <c r="A74" s="9"/>
      <c r="B74" s="40"/>
      <c r="C74" s="22"/>
    </row>
    <row r="75" spans="1:3" ht="57.75" customHeight="1" x14ac:dyDescent="0.15">
      <c r="A75" s="50" t="s">
        <v>60</v>
      </c>
      <c r="B75" s="48"/>
      <c r="C75" s="26"/>
    </row>
    <row r="76" spans="1:3" ht="17" thickBot="1" x14ac:dyDescent="0.2">
      <c r="A76" s="51"/>
      <c r="B76" s="49"/>
      <c r="C76" s="26"/>
    </row>
    <row r="77" spans="1:3" ht="17" thickBot="1" x14ac:dyDescent="0.2">
      <c r="A77" s="10" t="s">
        <v>71</v>
      </c>
      <c r="B77" s="40">
        <v>13.505799803487669</v>
      </c>
      <c r="C77" s="26"/>
    </row>
    <row r="78" spans="1:3" ht="17" thickBot="1" x14ac:dyDescent="0.2">
      <c r="A78" s="10" t="s">
        <v>101</v>
      </c>
      <c r="B78" s="40">
        <v>2.0615986696771649</v>
      </c>
      <c r="C78" s="26"/>
    </row>
    <row r="79" spans="1:3" ht="33.299999999999997" thickBot="1" x14ac:dyDescent="0.2">
      <c r="A79" s="10" t="s">
        <v>102</v>
      </c>
      <c r="B79" s="40">
        <v>6.2168420032397256</v>
      </c>
      <c r="C79" s="26"/>
    </row>
    <row r="80" spans="1:3" ht="17" thickBot="1" x14ac:dyDescent="0.2">
      <c r="A80" s="10" t="s">
        <v>103</v>
      </c>
      <c r="B80" s="40">
        <v>4.7851763309219733</v>
      </c>
      <c r="C80" s="26"/>
    </row>
    <row r="81" spans="1:3" ht="17" thickBot="1" x14ac:dyDescent="0.2">
      <c r="A81" s="21"/>
      <c r="B81" s="40"/>
      <c r="C81" s="26"/>
    </row>
    <row r="82" spans="1:3" ht="33.299999999999997" thickBot="1" x14ac:dyDescent="0.25">
      <c r="A82" s="9" t="s">
        <v>61</v>
      </c>
      <c r="B82" s="40">
        <f>SUM(B77:B81)</f>
        <v>26.569416807326533</v>
      </c>
    </row>
    <row r="83" spans="1:3" ht="17" thickBot="1" x14ac:dyDescent="0.25">
      <c r="A83" s="10"/>
      <c r="B83" s="40"/>
    </row>
    <row r="84" spans="1:3" ht="56.25" customHeight="1" thickBot="1" x14ac:dyDescent="0.25">
      <c r="A84" s="9" t="s">
        <v>62</v>
      </c>
      <c r="B84" s="40"/>
    </row>
    <row r="85" spans="1:3" ht="17" thickBot="1" x14ac:dyDescent="0.25">
      <c r="A85" s="10" t="s">
        <v>124</v>
      </c>
      <c r="B85" s="40">
        <v>0</v>
      </c>
    </row>
    <row r="86" spans="1:3" ht="40.6" customHeight="1" thickBot="1" x14ac:dyDescent="0.25">
      <c r="A86" s="10" t="s">
        <v>63</v>
      </c>
      <c r="B86" s="40">
        <v>0</v>
      </c>
    </row>
    <row r="87" spans="1:3" ht="17" thickBot="1" x14ac:dyDescent="0.25">
      <c r="A87" s="10" t="s">
        <v>38</v>
      </c>
      <c r="B87" s="40">
        <v>0</v>
      </c>
    </row>
    <row r="88" spans="1:3" ht="33.299999999999997" thickBot="1" x14ac:dyDescent="0.25">
      <c r="A88" s="9" t="s">
        <v>64</v>
      </c>
      <c r="B88" s="40">
        <f>SUM(B85:B87)</f>
        <v>0</v>
      </c>
    </row>
    <row r="89" spans="1:3" ht="17" thickBot="1" x14ac:dyDescent="0.25">
      <c r="A89" s="9"/>
      <c r="B89" s="40"/>
    </row>
    <row r="90" spans="1:3" ht="45" customHeight="1" thickBot="1" x14ac:dyDescent="0.25">
      <c r="A90" s="9" t="s">
        <v>65</v>
      </c>
      <c r="B90" s="40">
        <f>+B88+B82+B73+B65+B60+B43+B37+B31+B10</f>
        <v>303.37202496057137</v>
      </c>
    </row>
    <row r="91" spans="1:3" ht="46.55" customHeight="1" thickBot="1" x14ac:dyDescent="0.25">
      <c r="A91" s="9" t="s">
        <v>37</v>
      </c>
      <c r="B91" s="40"/>
    </row>
    <row r="92" spans="1:3" ht="46.55" customHeight="1" thickBot="1" x14ac:dyDescent="0.25">
      <c r="A92" s="10"/>
      <c r="B92" s="40"/>
    </row>
    <row r="93" spans="1:3" ht="46.55" customHeight="1" thickBot="1" x14ac:dyDescent="0.25">
      <c r="A93" s="10"/>
      <c r="B93" s="40"/>
    </row>
    <row r="94" spans="1:3" ht="46.55" customHeight="1" thickBot="1" x14ac:dyDescent="0.25">
      <c r="A94" s="10"/>
      <c r="B94" s="40"/>
    </row>
    <row r="95" spans="1:3" ht="46.55" customHeight="1" thickBot="1" x14ac:dyDescent="0.25">
      <c r="A95" s="10"/>
      <c r="B95" s="40"/>
    </row>
    <row r="96" spans="1:3" ht="46.55" customHeight="1" thickBot="1" x14ac:dyDescent="0.25">
      <c r="A96" s="10"/>
      <c r="B96" s="40"/>
    </row>
    <row r="97" spans="1:2" ht="46.55" customHeight="1" thickBot="1" x14ac:dyDescent="0.25">
      <c r="A97" s="9" t="s">
        <v>104</v>
      </c>
      <c r="B97" s="40">
        <f>SUM(B92:B96)</f>
        <v>0</v>
      </c>
    </row>
    <row r="98" spans="1:2" ht="17" thickBot="1" x14ac:dyDescent="0.25">
      <c r="A98" s="9" t="s">
        <v>66</v>
      </c>
      <c r="B98" s="40">
        <f>'נספח 1 - פ.ר.ח מצרפי'!B27</f>
        <v>134121</v>
      </c>
    </row>
  </sheetData>
  <mergeCells count="4">
    <mergeCell ref="B75:B76"/>
    <mergeCell ref="A75:A76"/>
    <mergeCell ref="B67:B68"/>
    <mergeCell ref="A67:A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נספח 1 - פ.ר.ח מצרפי</vt:lpstr>
      <vt:lpstr>נספח 1 - פ.ר.ח. אשראי ואג"ח</vt:lpstr>
      <vt:lpstr>נספח 1 - פ.ר.ח השת.מסלול כללי 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yaniv</cp:lastModifiedBy>
  <cp:lastPrinted>2024-04-04T14:00:13Z</cp:lastPrinted>
  <dcterms:created xsi:type="dcterms:W3CDTF">2024-01-28T18:32:14Z</dcterms:created>
  <dcterms:modified xsi:type="dcterms:W3CDTF">2025-03-20T09:59:07Z</dcterms:modified>
</cp:coreProperties>
</file>